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20190225 - Oprava priesto..." sheetId="2" r:id="rId1"/>
  </sheets>
  <definedNames>
    <definedName name="_xlnm._FilterDatabase" localSheetId="0" hidden="1">'20190225 - Oprava priesto...'!$C$120:$K$169</definedName>
    <definedName name="_xlnm.Print_Titles" localSheetId="0">'20190225 - Oprava priesto...'!$120:$120</definedName>
    <definedName name="_xlnm.Print_Area" localSheetId="0">'20190225 - Oprava priesto...'!$C$4:$J$76,'20190225 - Oprava priesto...'!$C$82:$J$104,'20190225 - Oprava priesto...'!$C$110:$K$169</definedName>
  </definedNames>
  <calcPr calcId="124519"/>
</workbook>
</file>

<file path=xl/calcChain.xml><?xml version="1.0" encoding="utf-8"?>
<calcChain xmlns="http://schemas.openxmlformats.org/spreadsheetml/2006/main">
  <c r="J35" i="2"/>
  <c r="J34"/>
  <c r="J33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T162"/>
  <c r="R163"/>
  <c r="R162"/>
  <c r="P163"/>
  <c r="P162"/>
  <c r="BK163"/>
  <c r="BK162"/>
  <c r="J162" s="1"/>
  <c r="J103" s="1"/>
  <c r="J163"/>
  <c r="BF163" s="1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T155"/>
  <c r="R156"/>
  <c r="R155"/>
  <c r="P156"/>
  <c r="P155"/>
  <c r="BK156"/>
  <c r="BK155"/>
  <c r="J155" s="1"/>
  <c r="J102" s="1"/>
  <c r="J156"/>
  <c r="BF156" s="1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T142"/>
  <c r="R143"/>
  <c r="R142"/>
  <c r="P143"/>
  <c r="P142"/>
  <c r="BK143"/>
  <c r="BK142"/>
  <c r="J142" s="1"/>
  <c r="J101" s="1"/>
  <c r="J143"/>
  <c r="BF143" s="1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T138"/>
  <c r="T137" s="1"/>
  <c r="R139"/>
  <c r="R138" s="1"/>
  <c r="R137" s="1"/>
  <c r="P139"/>
  <c r="P138"/>
  <c r="P137" s="1"/>
  <c r="BK139"/>
  <c r="BK138" s="1"/>
  <c r="J139"/>
  <c r="BF139"/>
  <c r="BI136"/>
  <c r="BH136"/>
  <c r="BG136"/>
  <c r="BE136"/>
  <c r="T136"/>
  <c r="R136"/>
  <c r="P136"/>
  <c r="BK136"/>
  <c r="J136"/>
  <c r="BF136"/>
  <c r="BI135"/>
  <c r="BH135"/>
  <c r="BG135"/>
  <c r="BE135"/>
  <c r="T135"/>
  <c r="T134"/>
  <c r="R135"/>
  <c r="R134"/>
  <c r="P135"/>
  <c r="P134"/>
  <c r="BK135"/>
  <c r="BK134"/>
  <c r="J134" s="1"/>
  <c r="J98" s="1"/>
  <c r="J135"/>
  <c r="BF135" s="1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T127"/>
  <c r="R128"/>
  <c r="R127"/>
  <c r="P128"/>
  <c r="P127"/>
  <c r="BK128"/>
  <c r="BK127"/>
  <c r="J127" s="1"/>
  <c r="J97" s="1"/>
  <c r="J128"/>
  <c r="BF128" s="1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F35"/>
  <c r="BH124"/>
  <c r="F34" s="1"/>
  <c r="BG124"/>
  <c r="F33"/>
  <c r="BE124"/>
  <c r="J31" s="1"/>
  <c r="T124"/>
  <c r="T123"/>
  <c r="T122" s="1"/>
  <c r="T121" s="1"/>
  <c r="R124"/>
  <c r="R123"/>
  <c r="R122" s="1"/>
  <c r="P124"/>
  <c r="P123"/>
  <c r="P122" s="1"/>
  <c r="BK124"/>
  <c r="BK123" s="1"/>
  <c r="J124"/>
  <c r="BF124" s="1"/>
  <c r="F117"/>
  <c r="F115"/>
  <c r="E113"/>
  <c r="F89"/>
  <c r="F87"/>
  <c r="E85"/>
  <c r="J118"/>
  <c r="J117"/>
  <c r="F118"/>
  <c r="F90"/>
  <c r="J115"/>
  <c r="J87" l="1"/>
  <c r="BK122"/>
  <c r="J123"/>
  <c r="J96" s="1"/>
  <c r="J32"/>
  <c r="F32"/>
  <c r="BK137"/>
  <c r="J137" s="1"/>
  <c r="J99" s="1"/>
  <c r="J138"/>
  <c r="J100" s="1"/>
  <c r="P121"/>
  <c r="R121"/>
  <c r="F31"/>
  <c r="BK121" l="1"/>
  <c r="J121" s="1"/>
  <c r="J122"/>
  <c r="J95" s="1"/>
  <c r="J94" l="1"/>
  <c r="J28"/>
  <c r="J37" l="1"/>
</calcChain>
</file>

<file path=xl/sharedStrings.xml><?xml version="1.0" encoding="utf-8"?>
<sst xmlns="http://schemas.openxmlformats.org/spreadsheetml/2006/main" count="794" uniqueCount="254">
  <si>
    <t/>
  </si>
  <si>
    <t>False</t>
  </si>
  <si>
    <t>{29b256ea-2f69-4278-b44b-dab97be6f2c2}</t>
  </si>
  <si>
    <t>&gt;&gt;  skryté stĺpce  &lt;&lt;</t>
  </si>
  <si>
    <t>20</t>
  </si>
  <si>
    <t>v ---  nižšie sa nachádzajú doplnkové a pomocné údaje k zostavám  --- v</t>
  </si>
  <si>
    <t>Stavba:</t>
  </si>
  <si>
    <t>Oprava priestorov športového klubu</t>
  </si>
  <si>
    <t>JKSO:</t>
  </si>
  <si>
    <t>KS:</t>
  </si>
  <si>
    <t>Miesto:</t>
  </si>
  <si>
    <t>Zemplínske Jastrabie</t>
  </si>
  <si>
    <t>Dátum:</t>
  </si>
  <si>
    <t>Objednávateľ:</t>
  </si>
  <si>
    <t>IČO:</t>
  </si>
  <si>
    <t>00332216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</si>
  <si>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</si>
  <si>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</si>
  <si>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</si>
  <si>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</si>
  <si>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</si>
  <si>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</si>
  <si>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</si>
  <si>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</si>
  <si>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</si>
  <si>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</si>
  <si>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</si>
  <si>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</si>
  <si>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</si>
  <si>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</si>
  <si>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</si>
  <si>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</si>
  <si>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</si>
  <si>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</si>
  <si>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</si>
  <si>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</si>
  <si>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</si>
  <si>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</si>
  <si>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</si>
  <si>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</si>
  <si>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</si>
  <si>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</si>
  <si>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</si>
  <si>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</si>
  <si>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</si>
  <si>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</si>
  <si>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</si>
  <si>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</si>
  <si>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</si>
  <si>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</si>
  <si>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</si>
  <si>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</si>
  <si>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</si>
  <si>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</si>
  <si>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</si>
  <si>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</si>
  <si>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</si>
  <si>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</si>
  <si>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</si>
  <si>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</si>
  <si>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</si>
  <si>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</si>
  <si>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</si>
  <si>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</si>
  <si>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</si>
  <si>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</si>
  <si>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</si>
  <si>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</si>
  <si>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</si>
  <si>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</si>
  <si>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</si>
  <si>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</si>
  <si>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</si>
  <si>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</si>
  <si>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</si>
  <si>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</si>
  <si>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</si>
  <si>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6</t>
  </si>
  <si>
    <t>Úpravy povrchov, podlahy, osadenie</t>
  </si>
  <si>
    <t>K</t>
  </si>
  <si>
    <t>612425931</t>
  </si>
  <si>
    <t>Omietka vápenná vnútorného ostenia okenného alebo dverného štuková</t>
  </si>
  <si>
    <t>m2</t>
  </si>
  <si>
    <t>CS CENEKON 2019 01</t>
  </si>
  <si>
    <t>4</t>
  </si>
  <si>
    <t>2</t>
  </si>
  <si>
    <t>-1776138519</t>
  </si>
  <si>
    <t>632001051</t>
  </si>
  <si>
    <t>Zhotovenie jednonásobného penetračného náteru pre podlahy</t>
  </si>
  <si>
    <t>1850446381</t>
  </si>
  <si>
    <t>3</t>
  </si>
  <si>
    <t>M</t>
  </si>
  <si>
    <t>585520008700</t>
  </si>
  <si>
    <t>Penetračný náter CEMIX Estrich, podlahový, 10 kg</t>
  </si>
  <si>
    <t>kg</t>
  </si>
  <si>
    <t>8</t>
  </si>
  <si>
    <t>-412050236</t>
  </si>
  <si>
    <t>9</t>
  </si>
  <si>
    <t>Ostatné konštrukcie a práce-búranie</t>
  </si>
  <si>
    <t>968061112</t>
  </si>
  <si>
    <t>Vyvesenie dreveného okenného krídla do suti plochy do 1,5 m2, -0,01200t</t>
  </si>
  <si>
    <t>ks</t>
  </si>
  <si>
    <t>-386686737</t>
  </si>
  <si>
    <t>5</t>
  </si>
  <si>
    <t>968062245</t>
  </si>
  <si>
    <t>Vybúranie drevených rámov okien jednoduchých plochy do 2 m2,  -0,03100t</t>
  </si>
  <si>
    <t>521659447</t>
  </si>
  <si>
    <t>968071125</t>
  </si>
  <si>
    <t>Vyvesenie kovového dverného krídla do suti plochy do 2 m2</t>
  </si>
  <si>
    <t>1904526850</t>
  </si>
  <si>
    <t>7</t>
  </si>
  <si>
    <t>968072455</t>
  </si>
  <si>
    <t>Vybúranie kovových dverových zárubní plochy do 2 m2,  -0,07600t</t>
  </si>
  <si>
    <t>1806020924</t>
  </si>
  <si>
    <t>979083114</t>
  </si>
  <si>
    <t>Vodorovné premiestnenie sutiny na skládku s naložením a zložením nad 2000 do 3000 m</t>
  </si>
  <si>
    <t>t</t>
  </si>
  <si>
    <t>691453871</t>
  </si>
  <si>
    <t>979083191</t>
  </si>
  <si>
    <t>Príplatok za každých ďalších i začatých 1000 m po spevnenej ceste pre vodorovné premiestnenie sutiny</t>
  </si>
  <si>
    <t>45688473</t>
  </si>
  <si>
    <t>99</t>
  </si>
  <si>
    <t>Presun hmôt HSV</t>
  </si>
  <si>
    <t>10</t>
  </si>
  <si>
    <t>999281111</t>
  </si>
  <si>
    <t>Presun hmôt pre opravy a údržbu objektov vrátane vonkajších plášťov výšky do 25 m</t>
  </si>
  <si>
    <t>-1638306868</t>
  </si>
  <si>
    <t>11</t>
  </si>
  <si>
    <t>999281196</t>
  </si>
  <si>
    <t>Príplatok za zväčšený presun pre opravy a údržbu objektov vrátane vonkajších plášťov v odb. 801, 803, 811, 812, nad vymedzenú najväčšiu dopravnú vzdialenosť do 5000 m</t>
  </si>
  <si>
    <t>-169251416</t>
  </si>
  <si>
    <t>PSV</t>
  </si>
  <si>
    <t>Práce a dodávky PSV</t>
  </si>
  <si>
    <t>763</t>
  </si>
  <si>
    <t>Konštrukcie - drevostavby</t>
  </si>
  <si>
    <t>12</t>
  </si>
  <si>
    <t>763135040</t>
  </si>
  <si>
    <t>Kazetový podhľad Rigips 600 x 600 mm, hrana A, konštrukcia viditeľná, doska Gyptone Line biela</t>
  </si>
  <si>
    <t>16</t>
  </si>
  <si>
    <t>2001448752</t>
  </si>
  <si>
    <t>13</t>
  </si>
  <si>
    <t>998763301</t>
  </si>
  <si>
    <t>Presun hmôt pre sádrokartónové konštrukcie v objektoch výšky do 7 m</t>
  </si>
  <si>
    <t>-1415588130</t>
  </si>
  <si>
    <t>14</t>
  </si>
  <si>
    <t>998763394</t>
  </si>
  <si>
    <t>Príplatok za presun (69) nad vymedzenú najväčšiu dopravnú vzdialenosť, sádrokartonových konštrukcií mimo staveniska k.ď. 1 km</t>
  </si>
  <si>
    <t>-626880122</t>
  </si>
  <si>
    <t>764</t>
  </si>
  <si>
    <t>Konštrukcie klampiarske</t>
  </si>
  <si>
    <t>15</t>
  </si>
  <si>
    <t>764171800</t>
  </si>
  <si>
    <t>Krytina LINDAB Goodlock sklon strechy do 30°</t>
  </si>
  <si>
    <t>-156772561</t>
  </si>
  <si>
    <t>764171845</t>
  </si>
  <si>
    <t>Krytina LINDAB Roca - odkvapové lemovanie, sklon strechy do 30°</t>
  </si>
  <si>
    <t>m</t>
  </si>
  <si>
    <t>121407378</t>
  </si>
  <si>
    <t>17</t>
  </si>
  <si>
    <t>764171848</t>
  </si>
  <si>
    <t>Krytina LINDAB Roca - štítové lemovanie, sklon strechy do 30°</t>
  </si>
  <si>
    <t>1621795296</t>
  </si>
  <si>
    <t>18</t>
  </si>
  <si>
    <t>764352223</t>
  </si>
  <si>
    <t>Žľaby z pozinkovaného PZ plechu, pododkvapové polkruhové r.š. 250 mm</t>
  </si>
  <si>
    <t>-284468747</t>
  </si>
  <si>
    <t>19</t>
  </si>
  <si>
    <t>764359211</t>
  </si>
  <si>
    <t>Kotlík kónický z pozinkovaného PZ plechu, pre rúry s priemerom do 100 mm</t>
  </si>
  <si>
    <t>-1229049606</t>
  </si>
  <si>
    <t>764410510</t>
  </si>
  <si>
    <t>Oplechovanie parapetov z poplastovaného plechu, vrátane rohov r.š. 160 mm</t>
  </si>
  <si>
    <t>1709751427</t>
  </si>
  <si>
    <t>21</t>
  </si>
  <si>
    <t>764410850</t>
  </si>
  <si>
    <t>Demontáž oplechovania parapetov rš od 100 do 330 mm,  -0,00135t</t>
  </si>
  <si>
    <t>1528735209</t>
  </si>
  <si>
    <t>22</t>
  </si>
  <si>
    <t>764454253</t>
  </si>
  <si>
    <t>Zvodové rúry z pozinkovaného PZ plechu, kruhové priemer 100 mm</t>
  </si>
  <si>
    <t>-1366893356</t>
  </si>
  <si>
    <t>23</t>
  </si>
  <si>
    <t>764721115</t>
  </si>
  <si>
    <t>Oplechovanie ríms z plechov LINDAB rš. 330 mm</t>
  </si>
  <si>
    <t>-573204315</t>
  </si>
  <si>
    <t>24</t>
  </si>
  <si>
    <t>998764101</t>
  </si>
  <si>
    <t>Presun hmôt pre konštrukcie klampiarske v objektoch výšky do 6 m</t>
  </si>
  <si>
    <t>1911813519</t>
  </si>
  <si>
    <t>25</t>
  </si>
  <si>
    <t>998764194</t>
  </si>
  <si>
    <t>Konštrukcie klampiarske, prípl.za presun nad vymedz. najväč. dopr. vzdial. do 1000m</t>
  </si>
  <si>
    <t>-1969064620</t>
  </si>
  <si>
    <t>26</t>
  </si>
  <si>
    <t>998764199</t>
  </si>
  <si>
    <t>Konštrukcie klampiarske, prípl.za presun za každých ďalších i začatých 1000 m nad 10</t>
  </si>
  <si>
    <t>1635977557</t>
  </si>
  <si>
    <t>766</t>
  </si>
  <si>
    <t>Konštrukcie stolárske</t>
  </si>
  <si>
    <t>27</t>
  </si>
  <si>
    <t>766621081</t>
  </si>
  <si>
    <t>Montáž okna plastového na PUR penu</t>
  </si>
  <si>
    <t>-1230613629</t>
  </si>
  <si>
    <t>28</t>
  </si>
  <si>
    <t>611410002700</t>
  </si>
  <si>
    <t>Plastové okno jednokrídlové OS, vxš 1400x1200 mm, izolačné dvojsklo, systém GEALAN 9000, 6 komorový profil</t>
  </si>
  <si>
    <t>32</t>
  </si>
  <si>
    <t>-1649272438</t>
  </si>
  <si>
    <t>29</t>
  </si>
  <si>
    <t>766641161</t>
  </si>
  <si>
    <t>Montáž dverí plastových, vchodových, 1 m obvodu dverí</t>
  </si>
  <si>
    <t>1951262178</t>
  </si>
  <si>
    <t>30</t>
  </si>
  <si>
    <t>611670001000</t>
  </si>
  <si>
    <t xml:space="preserve">Plastové dvere </t>
  </si>
  <si>
    <t>434514970</t>
  </si>
  <si>
    <t>31</t>
  </si>
  <si>
    <t>766694142</t>
  </si>
  <si>
    <t>Montáž parapetnej dosky plastovej šírky do 300 mm, dĺžky 1000-1600 mm</t>
  </si>
  <si>
    <t>957759722</t>
  </si>
  <si>
    <t>611560000300</t>
  </si>
  <si>
    <t>Parapetná doska plastová, šírka 250 mm, komôrková vnútorná, zlatý dub, mramor, mahagon, svetlý buk, orech, WINK TRADE</t>
  </si>
  <si>
    <t>-2076248213</t>
  </si>
  <si>
    <t>771</t>
  </si>
  <si>
    <t>Podlahy z dlaždíc</t>
  </si>
  <si>
    <t>33</t>
  </si>
  <si>
    <t>771415004</t>
  </si>
  <si>
    <t>Montáž soklíkov z obkladačiek do tmelu veľ. 300 x 80 mm</t>
  </si>
  <si>
    <t>-790125907</t>
  </si>
  <si>
    <t>34</t>
  </si>
  <si>
    <t>597640005300</t>
  </si>
  <si>
    <t>Sokel keramický ANTIK lxvxhr 298x80x8 mm, farba hnedá, RAKO</t>
  </si>
  <si>
    <t>-550115473</t>
  </si>
  <si>
    <t>35</t>
  </si>
  <si>
    <t>771576109</t>
  </si>
  <si>
    <t>Montáž podláh z dlaždíc keramických do tmelu flexibilného mrazuvzdorného veľ. 300 x 300 mm</t>
  </si>
  <si>
    <t>-506957979</t>
  </si>
  <si>
    <t>36</t>
  </si>
  <si>
    <t>597740001200</t>
  </si>
  <si>
    <t>Dlaždice keramické ELECTRA, lxvxhr 297x297x8 mm, farba žltá, RAKO</t>
  </si>
  <si>
    <t>250603427</t>
  </si>
  <si>
    <t>37</t>
  </si>
  <si>
    <t>998771101</t>
  </si>
  <si>
    <t>Presun hmôt pre podlahy z dlaždíc v objektoch výšky do 6m</t>
  </si>
  <si>
    <t>1088869925</t>
  </si>
  <si>
    <t>38</t>
  </si>
  <si>
    <t>998771194</t>
  </si>
  <si>
    <t>Podlahy z dlaždíc, prípl.za presun nad vymedz. najväčšiu dopravnú vzdialenosť do 1000 m</t>
  </si>
  <si>
    <t>382404924</t>
  </si>
  <si>
    <t>39</t>
  </si>
  <si>
    <t>998771199</t>
  </si>
  <si>
    <t>Podlahy z dlaždíc, prípl.za presun za každých ďalších i začatých 1000 m nad 1000 m</t>
  </si>
  <si>
    <t>-767042855</t>
  </si>
  <si>
    <t>Obec Zemplínske Jastrabie, Hlavná 27, 076 05 Zemplínske Jastrabie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</si>
</sst>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7" fontId="15" fillId="0" borderId="0" xfId="0" applyNumberFormat="1" applyFont="1" applyAlignment="1"/>
    <xf numFmtId="166" fontId="18" fillId="0" borderId="12" xfId="0" applyNumberFormat="1" applyFont="1" applyBorder="1" applyAlignment="1"/>
    <xf numFmtId="167" fontId="1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0" fontId="7" fillId="0" borderId="15" xfId="0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167" fontId="13" fillId="3" borderId="22" xfId="0" applyNumberFormat="1" applyFont="1" applyFill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tabSelected="1" workbookViewId="0">
      <selection activeCell="F2" sqref="F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3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1" width="14.16406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28" t="s">
        <v>3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AT2" s="7" t="s">
        <v>2</v>
      </c>
    </row>
    <row r="3" spans="2:46" ht="6.95" customHeight="1">
      <c r="B3" s="8"/>
      <c r="C3" s="9"/>
      <c r="D3" s="9"/>
      <c r="E3" s="9"/>
      <c r="F3" s="9"/>
      <c r="G3" s="9"/>
      <c r="H3" s="9"/>
      <c r="I3" s="38"/>
      <c r="J3" s="9"/>
      <c r="K3" s="9"/>
      <c r="L3" s="10"/>
      <c r="AT3" s="7" t="s">
        <v>44</v>
      </c>
    </row>
    <row r="4" spans="2:46" ht="24.95" customHeight="1">
      <c r="B4" s="10"/>
      <c r="D4" s="11" t="s">
        <v>46</v>
      </c>
      <c r="L4" s="10"/>
      <c r="M4" s="39" t="s">
        <v>5</v>
      </c>
      <c r="AT4" s="7" t="s">
        <v>1</v>
      </c>
    </row>
    <row r="5" spans="2:46" ht="6.95" customHeight="1">
      <c r="B5" s="10"/>
      <c r="L5" s="10"/>
    </row>
    <row r="6" spans="2:46" s="1" customFormat="1" ht="12" customHeight="1">
      <c r="B6" s="16"/>
      <c r="D6" s="13" t="s">
        <v>6</v>
      </c>
      <c r="I6" s="40"/>
      <c r="L6" s="16"/>
    </row>
    <row r="7" spans="2:46" s="1" customFormat="1" ht="36.950000000000003" customHeight="1">
      <c r="B7" s="16"/>
      <c r="E7" s="130" t="s">
        <v>7</v>
      </c>
      <c r="F7" s="131"/>
      <c r="G7" s="131"/>
      <c r="H7" s="131"/>
      <c r="I7" s="40"/>
      <c r="L7" s="16"/>
    </row>
    <row r="8" spans="2:46" s="1" customFormat="1">
      <c r="B8" s="16"/>
      <c r="I8" s="40"/>
      <c r="L8" s="16"/>
    </row>
    <row r="9" spans="2:46" s="1" customFormat="1" ht="12" customHeight="1">
      <c r="B9" s="16"/>
      <c r="D9" s="13" t="s">
        <v>8</v>
      </c>
      <c r="F9" s="12" t="s">
        <v>0</v>
      </c>
      <c r="I9" s="41" t="s">
        <v>9</v>
      </c>
      <c r="J9" s="12" t="s">
        <v>0</v>
      </c>
      <c r="L9" s="16"/>
    </row>
    <row r="10" spans="2:46" s="1" customFormat="1" ht="12" customHeight="1">
      <c r="B10" s="16"/>
      <c r="D10" s="13" t="s">
        <v>10</v>
      </c>
      <c r="F10" s="12" t="s">
        <v>11</v>
      </c>
      <c r="I10" s="41" t="s">
        <v>12</v>
      </c>
      <c r="J10" s="26">
        <v>43529</v>
      </c>
      <c r="L10" s="16"/>
    </row>
    <row r="11" spans="2:46" s="1" customFormat="1" ht="10.9" customHeight="1">
      <c r="B11" s="16"/>
      <c r="I11" s="40"/>
      <c r="L11" s="16"/>
    </row>
    <row r="12" spans="2:46" s="1" customFormat="1" ht="12" customHeight="1">
      <c r="B12" s="16"/>
      <c r="D12" s="13" t="s">
        <v>13</v>
      </c>
      <c r="I12" s="41" t="s">
        <v>14</v>
      </c>
      <c r="J12" s="12" t="s">
        <v>15</v>
      </c>
      <c r="L12" s="16"/>
    </row>
    <row r="13" spans="2:46" s="1" customFormat="1" ht="18" customHeight="1">
      <c r="B13" s="16"/>
      <c r="E13" s="127" t="s">
        <v>253</v>
      </c>
      <c r="I13" s="41" t="s">
        <v>16</v>
      </c>
      <c r="J13" s="12" t="s">
        <v>0</v>
      </c>
      <c r="L13" s="16"/>
    </row>
    <row r="14" spans="2:46" s="1" customFormat="1" ht="6.95" customHeight="1">
      <c r="B14" s="16"/>
      <c r="I14" s="40"/>
      <c r="L14" s="16"/>
    </row>
    <row r="15" spans="2:46" s="1" customFormat="1" ht="12" customHeight="1">
      <c r="B15" s="16"/>
      <c r="D15" s="13" t="s">
        <v>17</v>
      </c>
      <c r="I15" s="41" t="s">
        <v>14</v>
      </c>
      <c r="J15" s="14"/>
      <c r="L15" s="16"/>
    </row>
    <row r="16" spans="2:46" s="1" customFormat="1" ht="18" customHeight="1">
      <c r="B16" s="16"/>
      <c r="E16" s="132"/>
      <c r="F16" s="133"/>
      <c r="G16" s="133"/>
      <c r="H16" s="133"/>
      <c r="I16" s="41" t="s">
        <v>16</v>
      </c>
      <c r="J16" s="14"/>
      <c r="L16" s="16"/>
    </row>
    <row r="17" spans="2:12" s="1" customFormat="1" ht="6.95" customHeight="1">
      <c r="B17" s="16"/>
      <c r="I17" s="40"/>
      <c r="L17" s="16"/>
    </row>
    <row r="18" spans="2:12" s="1" customFormat="1" ht="12" customHeight="1">
      <c r="B18" s="16"/>
      <c r="D18" s="13" t="s">
        <v>18</v>
      </c>
      <c r="I18" s="41" t="s">
        <v>14</v>
      </c>
      <c r="J18" s="12"/>
      <c r="L18" s="16"/>
    </row>
    <row r="19" spans="2:12" s="1" customFormat="1" ht="18" customHeight="1">
      <c r="B19" s="16"/>
      <c r="E19" s="12"/>
      <c r="I19" s="41" t="s">
        <v>16</v>
      </c>
      <c r="J19" s="12"/>
      <c r="L19" s="16"/>
    </row>
    <row r="20" spans="2:12" s="1" customFormat="1" ht="6.95" customHeight="1">
      <c r="B20" s="16"/>
      <c r="I20" s="40"/>
      <c r="L20" s="16"/>
    </row>
    <row r="21" spans="2:12" s="1" customFormat="1" ht="12" customHeight="1">
      <c r="B21" s="16"/>
      <c r="D21" s="13" t="s">
        <v>19</v>
      </c>
      <c r="I21" s="41" t="s">
        <v>14</v>
      </c>
      <c r="J21" s="12"/>
      <c r="L21" s="16"/>
    </row>
    <row r="22" spans="2:12" s="1" customFormat="1" ht="18" customHeight="1">
      <c r="B22" s="16"/>
      <c r="E22" s="12"/>
      <c r="I22" s="41" t="s">
        <v>16</v>
      </c>
      <c r="J22" s="12"/>
      <c r="L22" s="16"/>
    </row>
    <row r="23" spans="2:12" s="1" customFormat="1" ht="6.95" customHeight="1">
      <c r="B23" s="16"/>
      <c r="I23" s="40"/>
      <c r="L23" s="16"/>
    </row>
    <row r="24" spans="2:12" s="1" customFormat="1" ht="12" customHeight="1">
      <c r="B24" s="16"/>
      <c r="D24" s="13" t="s">
        <v>20</v>
      </c>
      <c r="I24" s="40"/>
      <c r="L24" s="16"/>
    </row>
    <row r="25" spans="2:12" s="2" customFormat="1" ht="16.5" customHeight="1">
      <c r="B25" s="42"/>
      <c r="E25" s="134" t="s">
        <v>0</v>
      </c>
      <c r="F25" s="134"/>
      <c r="G25" s="134"/>
      <c r="H25" s="134"/>
      <c r="I25" s="43"/>
      <c r="L25" s="42"/>
    </row>
    <row r="26" spans="2:12" s="1" customFormat="1" ht="6.95" customHeight="1">
      <c r="B26" s="16"/>
      <c r="I26" s="40"/>
      <c r="L26" s="16"/>
    </row>
    <row r="27" spans="2:12" s="1" customFormat="1" ht="6.95" customHeight="1">
      <c r="B27" s="16"/>
      <c r="D27" s="27"/>
      <c r="E27" s="27"/>
      <c r="F27" s="27"/>
      <c r="G27" s="27"/>
      <c r="H27" s="27"/>
      <c r="I27" s="44"/>
      <c r="J27" s="27"/>
      <c r="K27" s="27"/>
      <c r="L27" s="16"/>
    </row>
    <row r="28" spans="2:12" s="1" customFormat="1" ht="25.35" customHeight="1">
      <c r="B28" s="16"/>
      <c r="D28" s="45" t="s">
        <v>21</v>
      </c>
      <c r="I28" s="40"/>
      <c r="J28" s="36">
        <f>ROUND(J121, 2)</f>
        <v>0</v>
      </c>
      <c r="L28" s="16"/>
    </row>
    <row r="29" spans="2:12" s="1" customFormat="1" ht="6.95" customHeight="1">
      <c r="B29" s="16"/>
      <c r="D29" s="27"/>
      <c r="E29" s="27"/>
      <c r="F29" s="27"/>
      <c r="G29" s="27"/>
      <c r="H29" s="27"/>
      <c r="I29" s="44"/>
      <c r="J29" s="27"/>
      <c r="K29" s="27"/>
      <c r="L29" s="16"/>
    </row>
    <row r="30" spans="2:12" s="1" customFormat="1" ht="14.45" customHeight="1">
      <c r="B30" s="16"/>
      <c r="F30" s="18" t="s">
        <v>23</v>
      </c>
      <c r="I30" s="46" t="s">
        <v>22</v>
      </c>
      <c r="J30" s="18" t="s">
        <v>24</v>
      </c>
      <c r="L30" s="16"/>
    </row>
    <row r="31" spans="2:12" s="1" customFormat="1" ht="14.45" customHeight="1">
      <c r="B31" s="16"/>
      <c r="D31" s="47" t="s">
        <v>25</v>
      </c>
      <c r="E31" s="13" t="s">
        <v>26</v>
      </c>
      <c r="F31" s="48">
        <f>ROUND((SUM(BE121:BE169)),  2)</f>
        <v>0</v>
      </c>
      <c r="I31" s="49">
        <v>0.2</v>
      </c>
      <c r="J31" s="48">
        <f>ROUND(((SUM(BE121:BE169))*I31),  2)</f>
        <v>0</v>
      </c>
      <c r="L31" s="16"/>
    </row>
    <row r="32" spans="2:12" s="1" customFormat="1" ht="14.45" customHeight="1">
      <c r="B32" s="16"/>
      <c r="E32" s="13" t="s">
        <v>27</v>
      </c>
      <c r="F32" s="48">
        <f>ROUND((SUM(BF121:BF169)),  2)</f>
        <v>0</v>
      </c>
      <c r="I32" s="49">
        <v>0.2</v>
      </c>
      <c r="J32" s="48">
        <f>ROUND(((SUM(BF121:BF169))*I32),  2)</f>
        <v>0</v>
      </c>
      <c r="L32" s="16"/>
    </row>
    <row r="33" spans="2:12" s="1" customFormat="1" ht="14.45" hidden="1" customHeight="1">
      <c r="B33" s="16"/>
      <c r="E33" s="13" t="s">
        <v>28</v>
      </c>
      <c r="F33" s="48">
        <f>ROUND((SUM(BG121:BG169)),  2)</f>
        <v>0</v>
      </c>
      <c r="I33" s="49">
        <v>0.2</v>
      </c>
      <c r="J33" s="48">
        <f>0</f>
        <v>0</v>
      </c>
      <c r="L33" s="16"/>
    </row>
    <row r="34" spans="2:12" s="1" customFormat="1" ht="14.45" hidden="1" customHeight="1">
      <c r="B34" s="16"/>
      <c r="E34" s="13" t="s">
        <v>29</v>
      </c>
      <c r="F34" s="48">
        <f>ROUND((SUM(BH121:BH169)),  2)</f>
        <v>0</v>
      </c>
      <c r="I34" s="49">
        <v>0.2</v>
      </c>
      <c r="J34" s="48">
        <f>0</f>
        <v>0</v>
      </c>
      <c r="L34" s="16"/>
    </row>
    <row r="35" spans="2:12" s="1" customFormat="1" ht="14.45" hidden="1" customHeight="1">
      <c r="B35" s="16"/>
      <c r="E35" s="13" t="s">
        <v>30</v>
      </c>
      <c r="F35" s="48">
        <f>ROUND((SUM(BI121:BI169)),  2)</f>
        <v>0</v>
      </c>
      <c r="I35" s="49">
        <v>0</v>
      </c>
      <c r="J35" s="48">
        <f>0</f>
        <v>0</v>
      </c>
      <c r="L35" s="16"/>
    </row>
    <row r="36" spans="2:12" s="1" customFormat="1" ht="6.95" customHeight="1">
      <c r="B36" s="16"/>
      <c r="I36" s="40"/>
      <c r="L36" s="16"/>
    </row>
    <row r="37" spans="2:12" s="1" customFormat="1" ht="25.35" customHeight="1">
      <c r="B37" s="16"/>
      <c r="C37" s="50"/>
      <c r="D37" s="51" t="s">
        <v>31</v>
      </c>
      <c r="E37" s="30"/>
      <c r="F37" s="30"/>
      <c r="G37" s="52" t="s">
        <v>32</v>
      </c>
      <c r="H37" s="53" t="s">
        <v>33</v>
      </c>
      <c r="I37" s="54"/>
      <c r="J37" s="55">
        <f>SUM(J28:J35)</f>
        <v>0</v>
      </c>
      <c r="K37" s="56"/>
      <c r="L37" s="16"/>
    </row>
    <row r="38" spans="2:12" s="1" customFormat="1" ht="14.45" customHeight="1">
      <c r="B38" s="16"/>
      <c r="I38" s="40"/>
      <c r="L38" s="16"/>
    </row>
    <row r="39" spans="2:12" ht="14.45" customHeight="1">
      <c r="B39" s="10"/>
      <c r="L39" s="10"/>
    </row>
    <row r="40" spans="2:12" ht="14.45" customHeight="1">
      <c r="B40" s="10"/>
      <c r="L40" s="10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1" customFormat="1" ht="14.45" customHeight="1">
      <c r="B50" s="16"/>
      <c r="D50" s="19" t="s">
        <v>34</v>
      </c>
      <c r="E50" s="20"/>
      <c r="F50" s="20"/>
      <c r="G50" s="19" t="s">
        <v>35</v>
      </c>
      <c r="H50" s="20"/>
      <c r="I50" s="57"/>
      <c r="J50" s="20"/>
      <c r="K50" s="20"/>
      <c r="L50" s="16"/>
    </row>
    <row r="51" spans="2:12">
      <c r="B51" s="10"/>
      <c r="L51" s="10"/>
    </row>
    <row r="52" spans="2:12">
      <c r="B52" s="10"/>
      <c r="L52" s="10"/>
    </row>
    <row r="53" spans="2:12">
      <c r="B53" s="10"/>
      <c r="L53" s="10"/>
    </row>
    <row r="54" spans="2:12">
      <c r="B54" s="10"/>
      <c r="L54" s="10"/>
    </row>
    <row r="55" spans="2:12">
      <c r="B55" s="10"/>
      <c r="L55" s="10"/>
    </row>
    <row r="56" spans="2:12">
      <c r="B56" s="10"/>
      <c r="L56" s="10"/>
    </row>
    <row r="57" spans="2:12">
      <c r="B57" s="10"/>
      <c r="L57" s="10"/>
    </row>
    <row r="58" spans="2:12">
      <c r="B58" s="10"/>
      <c r="L58" s="10"/>
    </row>
    <row r="59" spans="2:12">
      <c r="B59" s="10"/>
      <c r="L59" s="10"/>
    </row>
    <row r="60" spans="2:12">
      <c r="B60" s="10"/>
      <c r="L60" s="10"/>
    </row>
    <row r="61" spans="2:12" s="1" customFormat="1" ht="12.75">
      <c r="B61" s="16"/>
      <c r="D61" s="21" t="s">
        <v>36</v>
      </c>
      <c r="E61" s="17"/>
      <c r="F61" s="58" t="s">
        <v>37</v>
      </c>
      <c r="G61" s="21" t="s">
        <v>36</v>
      </c>
      <c r="H61" s="17"/>
      <c r="I61" s="59"/>
      <c r="J61" s="60" t="s">
        <v>37</v>
      </c>
      <c r="K61" s="17"/>
      <c r="L61" s="16"/>
    </row>
    <row r="62" spans="2:12">
      <c r="B62" s="10"/>
      <c r="L62" s="10"/>
    </row>
    <row r="63" spans="2:12">
      <c r="B63" s="10"/>
      <c r="L63" s="10"/>
    </row>
    <row r="64" spans="2:12">
      <c r="B64" s="10"/>
      <c r="L64" s="10"/>
    </row>
    <row r="65" spans="2:12" s="1" customFormat="1" ht="12.75">
      <c r="B65" s="16"/>
      <c r="D65" s="19" t="s">
        <v>38</v>
      </c>
      <c r="E65" s="20"/>
      <c r="F65" s="20"/>
      <c r="G65" s="19" t="s">
        <v>39</v>
      </c>
      <c r="H65" s="20"/>
      <c r="I65" s="57"/>
      <c r="J65" s="20"/>
      <c r="K65" s="20"/>
      <c r="L65" s="16"/>
    </row>
    <row r="66" spans="2:12">
      <c r="B66" s="10"/>
      <c r="L66" s="10"/>
    </row>
    <row r="67" spans="2:12">
      <c r="B67" s="10"/>
      <c r="L67" s="10"/>
    </row>
    <row r="68" spans="2:12">
      <c r="B68" s="10"/>
      <c r="L68" s="10"/>
    </row>
    <row r="69" spans="2:12">
      <c r="B69" s="10"/>
      <c r="L69" s="10"/>
    </row>
    <row r="70" spans="2:12">
      <c r="B70" s="10"/>
      <c r="L70" s="10"/>
    </row>
    <row r="71" spans="2:12">
      <c r="B71" s="10"/>
      <c r="L71" s="10"/>
    </row>
    <row r="72" spans="2:12">
      <c r="B72" s="10"/>
      <c r="L72" s="10"/>
    </row>
    <row r="73" spans="2:12">
      <c r="B73" s="10"/>
      <c r="L73" s="10"/>
    </row>
    <row r="74" spans="2:12">
      <c r="B74" s="10"/>
      <c r="L74" s="10"/>
    </row>
    <row r="75" spans="2:12">
      <c r="B75" s="10"/>
      <c r="L75" s="10"/>
    </row>
    <row r="76" spans="2:12" s="1" customFormat="1" ht="12.75">
      <c r="B76" s="16"/>
      <c r="D76" s="21" t="s">
        <v>36</v>
      </c>
      <c r="E76" s="17"/>
      <c r="F76" s="58" t="s">
        <v>37</v>
      </c>
      <c r="G76" s="21" t="s">
        <v>36</v>
      </c>
      <c r="H76" s="17"/>
      <c r="I76" s="59"/>
      <c r="J76" s="60" t="s">
        <v>37</v>
      </c>
      <c r="K76" s="17"/>
      <c r="L76" s="16"/>
    </row>
    <row r="77" spans="2:12" s="1" customFormat="1" ht="14.45" customHeight="1">
      <c r="B77" s="22"/>
      <c r="C77" s="23"/>
      <c r="D77" s="23"/>
      <c r="E77" s="23"/>
      <c r="F77" s="23"/>
      <c r="G77" s="23"/>
      <c r="H77" s="23"/>
      <c r="I77" s="61"/>
      <c r="J77" s="23"/>
      <c r="K77" s="23"/>
      <c r="L77" s="16"/>
    </row>
    <row r="81" spans="2:47" s="1" customFormat="1" ht="6.95" customHeight="1">
      <c r="B81" s="24"/>
      <c r="C81" s="25"/>
      <c r="D81" s="25"/>
      <c r="E81" s="25"/>
      <c r="F81" s="25"/>
      <c r="G81" s="25"/>
      <c r="H81" s="25"/>
      <c r="I81" s="62"/>
      <c r="J81" s="25"/>
      <c r="K81" s="25"/>
      <c r="L81" s="16"/>
    </row>
    <row r="82" spans="2:47" s="1" customFormat="1" ht="24.95" customHeight="1">
      <c r="B82" s="16"/>
      <c r="C82" s="11" t="s">
        <v>47</v>
      </c>
      <c r="I82" s="40"/>
      <c r="L82" s="16"/>
    </row>
    <row r="83" spans="2:47" s="1" customFormat="1" ht="6.95" customHeight="1">
      <c r="B83" s="16"/>
      <c r="I83" s="40"/>
      <c r="L83" s="16"/>
    </row>
    <row r="84" spans="2:47" s="1" customFormat="1" ht="12" customHeight="1">
      <c r="B84" s="16"/>
      <c r="C84" s="13" t="s">
        <v>6</v>
      </c>
      <c r="I84" s="40"/>
      <c r="L84" s="16"/>
    </row>
    <row r="85" spans="2:47" s="1" customFormat="1" ht="16.5" customHeight="1">
      <c r="B85" s="16"/>
      <c r="E85" s="130" t="str">
        <f>E7</f>
        <v>Oprava priestorov športového klubu</v>
      </c>
      <c r="F85" s="131"/>
      <c r="G85" s="131"/>
      <c r="H85" s="131"/>
      <c r="I85" s="40"/>
      <c r="L85" s="16"/>
    </row>
    <row r="86" spans="2:47" s="1" customFormat="1" ht="6.95" customHeight="1">
      <c r="B86" s="16"/>
      <c r="I86" s="40"/>
      <c r="L86" s="16"/>
    </row>
    <row r="87" spans="2:47" s="1" customFormat="1" ht="12" customHeight="1">
      <c r="B87" s="16"/>
      <c r="C87" s="13" t="s">
        <v>10</v>
      </c>
      <c r="F87" s="12" t="str">
        <f>F10</f>
        <v>Zemplínske Jastrabie</v>
      </c>
      <c r="I87" s="41" t="s">
        <v>12</v>
      </c>
      <c r="J87" s="26">
        <f>IF(J10="","",J10)</f>
        <v>43529</v>
      </c>
      <c r="L87" s="16"/>
    </row>
    <row r="88" spans="2:47" s="1" customFormat="1" ht="6.95" customHeight="1">
      <c r="B88" s="16"/>
      <c r="I88" s="40"/>
      <c r="L88" s="16"/>
    </row>
    <row r="89" spans="2:47" s="1" customFormat="1" ht="15.2" customHeight="1">
      <c r="B89" s="16"/>
      <c r="C89" s="13" t="s">
        <v>13</v>
      </c>
      <c r="F89" s="12" t="str">
        <f>E13</f>
        <v>Obec Zemplínske Jastrabie, Hlavná 27, 076 05 Zemplínske Jastrabie</v>
      </c>
      <c r="I89" s="41" t="s">
        <v>18</v>
      </c>
      <c r="J89" s="15"/>
      <c r="L89" s="16"/>
    </row>
    <row r="90" spans="2:47" s="1" customFormat="1" ht="15.2" customHeight="1">
      <c r="B90" s="16"/>
      <c r="C90" s="13" t="s">
        <v>17</v>
      </c>
      <c r="F90" s="12" t="str">
        <f>IF(E16="","",E16)</f>
        <v/>
      </c>
      <c r="I90" s="41" t="s">
        <v>19</v>
      </c>
      <c r="J90" s="15"/>
      <c r="L90" s="16"/>
    </row>
    <row r="91" spans="2:47" s="1" customFormat="1" ht="10.35" customHeight="1">
      <c r="B91" s="16"/>
      <c r="I91" s="40"/>
      <c r="L91" s="16"/>
    </row>
    <row r="92" spans="2:47" s="1" customFormat="1" ht="29.25" customHeight="1">
      <c r="B92" s="16"/>
      <c r="C92" s="63" t="s">
        <v>48</v>
      </c>
      <c r="D92" s="50"/>
      <c r="E92" s="50"/>
      <c r="F92" s="50"/>
      <c r="G92" s="50"/>
      <c r="H92" s="50"/>
      <c r="I92" s="64"/>
      <c r="J92" s="65" t="s">
        <v>49</v>
      </c>
      <c r="K92" s="50"/>
      <c r="L92" s="16"/>
    </row>
    <row r="93" spans="2:47" s="1" customFormat="1" ht="10.35" customHeight="1">
      <c r="B93" s="16"/>
      <c r="I93" s="40"/>
      <c r="L93" s="16"/>
    </row>
    <row r="94" spans="2:47" s="1" customFormat="1" ht="22.9" customHeight="1">
      <c r="B94" s="16"/>
      <c r="C94" s="66" t="s">
        <v>50</v>
      </c>
      <c r="I94" s="40"/>
      <c r="J94" s="36">
        <f>J121</f>
        <v>0</v>
      </c>
      <c r="L94" s="16"/>
      <c r="AU94" s="7" t="s">
        <v>51</v>
      </c>
    </row>
    <row r="95" spans="2:47" s="3" customFormat="1" ht="24.95" customHeight="1">
      <c r="B95" s="67"/>
      <c r="D95" s="68" t="s">
        <v>52</v>
      </c>
      <c r="E95" s="69"/>
      <c r="F95" s="69"/>
      <c r="G95" s="69"/>
      <c r="H95" s="69"/>
      <c r="I95" s="70"/>
      <c r="J95" s="71">
        <f>J122</f>
        <v>0</v>
      </c>
      <c r="L95" s="67"/>
    </row>
    <row r="96" spans="2:47" s="4" customFormat="1" ht="19.899999999999999" customHeight="1">
      <c r="B96" s="72"/>
      <c r="D96" s="73" t="s">
        <v>53</v>
      </c>
      <c r="E96" s="74"/>
      <c r="F96" s="74"/>
      <c r="G96" s="74"/>
      <c r="H96" s="74"/>
      <c r="I96" s="75"/>
      <c r="J96" s="76">
        <f>J123</f>
        <v>0</v>
      </c>
      <c r="L96" s="72"/>
    </row>
    <row r="97" spans="2:12" s="4" customFormat="1" ht="19.899999999999999" customHeight="1">
      <c r="B97" s="72"/>
      <c r="D97" s="73" t="s">
        <v>54</v>
      </c>
      <c r="E97" s="74"/>
      <c r="F97" s="74"/>
      <c r="G97" s="74"/>
      <c r="H97" s="74"/>
      <c r="I97" s="75"/>
      <c r="J97" s="76">
        <f>J127</f>
        <v>0</v>
      </c>
      <c r="L97" s="72"/>
    </row>
    <row r="98" spans="2:12" s="4" customFormat="1" ht="19.899999999999999" customHeight="1">
      <c r="B98" s="72"/>
      <c r="D98" s="73" t="s">
        <v>55</v>
      </c>
      <c r="E98" s="74"/>
      <c r="F98" s="74"/>
      <c r="G98" s="74"/>
      <c r="H98" s="74"/>
      <c r="I98" s="75"/>
      <c r="J98" s="76">
        <f>J134</f>
        <v>0</v>
      </c>
      <c r="L98" s="72"/>
    </row>
    <row r="99" spans="2:12" s="3" customFormat="1" ht="24.95" customHeight="1">
      <c r="B99" s="67"/>
      <c r="D99" s="68" t="s">
        <v>56</v>
      </c>
      <c r="E99" s="69"/>
      <c r="F99" s="69"/>
      <c r="G99" s="69"/>
      <c r="H99" s="69"/>
      <c r="I99" s="70"/>
      <c r="J99" s="71">
        <f>J137</f>
        <v>0</v>
      </c>
      <c r="L99" s="67"/>
    </row>
    <row r="100" spans="2:12" s="4" customFormat="1" ht="19.899999999999999" customHeight="1">
      <c r="B100" s="72"/>
      <c r="D100" s="73" t="s">
        <v>57</v>
      </c>
      <c r="E100" s="74"/>
      <c r="F100" s="74"/>
      <c r="G100" s="74"/>
      <c r="H100" s="74"/>
      <c r="I100" s="75"/>
      <c r="J100" s="76">
        <f>J138</f>
        <v>0</v>
      </c>
      <c r="L100" s="72"/>
    </row>
    <row r="101" spans="2:12" s="4" customFormat="1" ht="19.899999999999999" customHeight="1">
      <c r="B101" s="72"/>
      <c r="D101" s="73" t="s">
        <v>58</v>
      </c>
      <c r="E101" s="74"/>
      <c r="F101" s="74"/>
      <c r="G101" s="74"/>
      <c r="H101" s="74"/>
      <c r="I101" s="75"/>
      <c r="J101" s="76">
        <f>J142</f>
        <v>0</v>
      </c>
      <c r="L101" s="72"/>
    </row>
    <row r="102" spans="2:12" s="4" customFormat="1" ht="19.899999999999999" customHeight="1">
      <c r="B102" s="72"/>
      <c r="D102" s="73" t="s">
        <v>59</v>
      </c>
      <c r="E102" s="74"/>
      <c r="F102" s="74"/>
      <c r="G102" s="74"/>
      <c r="H102" s="74"/>
      <c r="I102" s="75"/>
      <c r="J102" s="76">
        <f>J155</f>
        <v>0</v>
      </c>
      <c r="L102" s="72"/>
    </row>
    <row r="103" spans="2:12" s="4" customFormat="1" ht="19.899999999999999" customHeight="1">
      <c r="B103" s="72"/>
      <c r="D103" s="73" t="s">
        <v>60</v>
      </c>
      <c r="E103" s="74"/>
      <c r="F103" s="74"/>
      <c r="G103" s="74"/>
      <c r="H103" s="74"/>
      <c r="I103" s="75"/>
      <c r="J103" s="76">
        <f>J162</f>
        <v>0</v>
      </c>
      <c r="L103" s="72"/>
    </row>
    <row r="104" spans="2:12" s="1" customFormat="1" ht="21.75" customHeight="1">
      <c r="B104" s="16"/>
      <c r="I104" s="40"/>
      <c r="L104" s="16"/>
    </row>
    <row r="105" spans="2:12" s="1" customFormat="1" ht="6.95" customHeight="1">
      <c r="B105" s="22"/>
      <c r="C105" s="23"/>
      <c r="D105" s="23"/>
      <c r="E105" s="23"/>
      <c r="F105" s="23"/>
      <c r="G105" s="23"/>
      <c r="H105" s="23"/>
      <c r="I105" s="61"/>
      <c r="J105" s="23"/>
      <c r="K105" s="23"/>
      <c r="L105" s="16"/>
    </row>
    <row r="109" spans="2:12" s="1" customFormat="1" ht="6.95" customHeight="1">
      <c r="B109" s="24"/>
      <c r="C109" s="25"/>
      <c r="D109" s="25"/>
      <c r="E109" s="25"/>
      <c r="F109" s="25"/>
      <c r="G109" s="25"/>
      <c r="H109" s="25"/>
      <c r="I109" s="62"/>
      <c r="J109" s="25"/>
      <c r="K109" s="25"/>
      <c r="L109" s="16"/>
    </row>
    <row r="110" spans="2:12" s="1" customFormat="1" ht="24.95" customHeight="1">
      <c r="B110" s="16"/>
      <c r="C110" s="11" t="s">
        <v>61</v>
      </c>
      <c r="I110" s="40"/>
      <c r="L110" s="16"/>
    </row>
    <row r="111" spans="2:12" s="1" customFormat="1" ht="6.95" customHeight="1">
      <c r="B111" s="16"/>
      <c r="I111" s="40"/>
      <c r="L111" s="16"/>
    </row>
    <row r="112" spans="2:12" s="1" customFormat="1" ht="12" customHeight="1">
      <c r="B112" s="16"/>
      <c r="C112" s="13" t="s">
        <v>6</v>
      </c>
      <c r="I112" s="40"/>
      <c r="L112" s="16"/>
    </row>
    <row r="113" spans="2:65" s="1" customFormat="1" ht="16.5" customHeight="1">
      <c r="B113" s="16"/>
      <c r="E113" s="130" t="str">
        <f>E7</f>
        <v>Oprava priestorov športového klubu</v>
      </c>
      <c r="F113" s="131"/>
      <c r="G113" s="131"/>
      <c r="H113" s="131"/>
      <c r="I113" s="40"/>
      <c r="L113" s="16"/>
    </row>
    <row r="114" spans="2:65" s="1" customFormat="1" ht="6.95" customHeight="1">
      <c r="B114" s="16"/>
      <c r="I114" s="40"/>
      <c r="L114" s="16"/>
    </row>
    <row r="115" spans="2:65" s="1" customFormat="1" ht="12" customHeight="1">
      <c r="B115" s="16"/>
      <c r="C115" s="13" t="s">
        <v>10</v>
      </c>
      <c r="F115" s="12" t="str">
        <f>F10</f>
        <v>Zemplínske Jastrabie</v>
      </c>
      <c r="I115" s="41" t="s">
        <v>12</v>
      </c>
      <c r="J115" s="26">
        <f>IF(J10="","",J10)</f>
        <v>43529</v>
      </c>
      <c r="L115" s="16"/>
    </row>
    <row r="116" spans="2:65" s="1" customFormat="1" ht="6.95" customHeight="1">
      <c r="B116" s="16"/>
      <c r="I116" s="40"/>
      <c r="L116" s="16"/>
    </row>
    <row r="117" spans="2:65" s="1" customFormat="1" ht="15.2" customHeight="1">
      <c r="B117" s="16"/>
      <c r="C117" s="13" t="s">
        <v>13</v>
      </c>
      <c r="F117" s="12" t="str">
        <f>E13</f>
        <v>Obec Zemplínske Jastrabie, Hlavná 27, 076 05 Zemplínske Jastrabie</v>
      </c>
      <c r="I117" s="41" t="s">
        <v>18</v>
      </c>
      <c r="J117" s="15">
        <f>E19</f>
        <v>0</v>
      </c>
      <c r="L117" s="16"/>
    </row>
    <row r="118" spans="2:65" s="1" customFormat="1" ht="15.2" customHeight="1">
      <c r="B118" s="16"/>
      <c r="C118" s="13" t="s">
        <v>17</v>
      </c>
      <c r="F118" s="12" t="str">
        <f>IF(E16="","",E16)</f>
        <v/>
      </c>
      <c r="I118" s="41" t="s">
        <v>19</v>
      </c>
      <c r="J118" s="15">
        <f>E22</f>
        <v>0</v>
      </c>
      <c r="L118" s="16"/>
    </row>
    <row r="119" spans="2:65" s="1" customFormat="1" ht="10.35" customHeight="1">
      <c r="B119" s="16"/>
      <c r="I119" s="40"/>
      <c r="L119" s="16"/>
    </row>
    <row r="120" spans="2:65" s="5" customFormat="1" ht="29.25" customHeight="1">
      <c r="B120" s="77"/>
      <c r="C120" s="78" t="s">
        <v>62</v>
      </c>
      <c r="D120" s="79" t="s">
        <v>42</v>
      </c>
      <c r="E120" s="79" t="s">
        <v>40</v>
      </c>
      <c r="F120" s="79" t="s">
        <v>41</v>
      </c>
      <c r="G120" s="79" t="s">
        <v>63</v>
      </c>
      <c r="H120" s="79" t="s">
        <v>64</v>
      </c>
      <c r="I120" s="80" t="s">
        <v>65</v>
      </c>
      <c r="J120" s="81" t="s">
        <v>49</v>
      </c>
      <c r="K120" s="82" t="s">
        <v>66</v>
      </c>
      <c r="L120" s="77"/>
      <c r="M120" s="31" t="s">
        <v>0</v>
      </c>
      <c r="N120" s="32" t="s">
        <v>25</v>
      </c>
      <c r="O120" s="32" t="s">
        <v>67</v>
      </c>
      <c r="P120" s="32" t="s">
        <v>68</v>
      </c>
      <c r="Q120" s="32" t="s">
        <v>69</v>
      </c>
      <c r="R120" s="32" t="s">
        <v>70</v>
      </c>
      <c r="S120" s="32" t="s">
        <v>71</v>
      </c>
      <c r="T120" s="32" t="s">
        <v>72</v>
      </c>
      <c r="U120" s="33" t="s">
        <v>73</v>
      </c>
    </row>
    <row r="121" spans="2:65" s="1" customFormat="1" ht="22.9" customHeight="1">
      <c r="B121" s="16"/>
      <c r="C121" s="35" t="s">
        <v>50</v>
      </c>
      <c r="I121" s="40"/>
      <c r="J121" s="83">
        <f>BK121</f>
        <v>0</v>
      </c>
      <c r="L121" s="16"/>
      <c r="M121" s="34"/>
      <c r="N121" s="27"/>
      <c r="O121" s="27"/>
      <c r="P121" s="84">
        <f>P122+P137</f>
        <v>0</v>
      </c>
      <c r="Q121" s="27"/>
      <c r="R121" s="84">
        <f>R122+R137</f>
        <v>2.2376094399999999</v>
      </c>
      <c r="S121" s="27"/>
      <c r="T121" s="84">
        <f>T122+T137</f>
        <v>0.53901600000000005</v>
      </c>
      <c r="U121" s="28"/>
      <c r="AT121" s="7" t="s">
        <v>43</v>
      </c>
      <c r="AU121" s="7" t="s">
        <v>51</v>
      </c>
      <c r="BK121" s="85">
        <f>BK122+BK137</f>
        <v>0</v>
      </c>
    </row>
    <row r="122" spans="2:65" s="6" customFormat="1" ht="25.9" customHeight="1">
      <c r="B122" s="86"/>
      <c r="D122" s="87" t="s">
        <v>43</v>
      </c>
      <c r="E122" s="88" t="s">
        <v>74</v>
      </c>
      <c r="F122" s="88" t="s">
        <v>75</v>
      </c>
      <c r="I122" s="89"/>
      <c r="J122" s="90">
        <f>BK122</f>
        <v>0</v>
      </c>
      <c r="L122" s="86"/>
      <c r="M122" s="91"/>
      <c r="N122" s="92"/>
      <c r="O122" s="92"/>
      <c r="P122" s="93">
        <f>P123+P127+P134</f>
        <v>0</v>
      </c>
      <c r="Q122" s="92"/>
      <c r="R122" s="93">
        <f>R123+R127+R134</f>
        <v>0.25174647999999999</v>
      </c>
      <c r="S122" s="92"/>
      <c r="T122" s="93">
        <f>T123+T127+T134</f>
        <v>0.53415600000000008</v>
      </c>
      <c r="U122" s="94"/>
      <c r="AR122" s="87" t="s">
        <v>45</v>
      </c>
      <c r="AT122" s="95" t="s">
        <v>43</v>
      </c>
      <c r="AU122" s="95" t="s">
        <v>44</v>
      </c>
      <c r="AY122" s="87" t="s">
        <v>76</v>
      </c>
      <c r="BK122" s="96">
        <f>BK123+BK127+BK134</f>
        <v>0</v>
      </c>
    </row>
    <row r="123" spans="2:65" s="6" customFormat="1" ht="22.9" customHeight="1">
      <c r="B123" s="86"/>
      <c r="D123" s="87" t="s">
        <v>43</v>
      </c>
      <c r="E123" s="97" t="s">
        <v>77</v>
      </c>
      <c r="F123" s="97" t="s">
        <v>78</v>
      </c>
      <c r="I123" s="89"/>
      <c r="J123" s="98">
        <f>BK123</f>
        <v>0</v>
      </c>
      <c r="L123" s="86"/>
      <c r="M123" s="91"/>
      <c r="N123" s="92"/>
      <c r="O123" s="92"/>
      <c r="P123" s="93">
        <f>SUM(P124:P126)</f>
        <v>0</v>
      </c>
      <c r="Q123" s="92"/>
      <c r="R123" s="93">
        <f>SUM(R124:R126)</f>
        <v>0.25174647999999999</v>
      </c>
      <c r="S123" s="92"/>
      <c r="T123" s="93">
        <f>SUM(T124:T126)</f>
        <v>0</v>
      </c>
      <c r="U123" s="94"/>
      <c r="AR123" s="87" t="s">
        <v>45</v>
      </c>
      <c r="AT123" s="95" t="s">
        <v>43</v>
      </c>
      <c r="AU123" s="95" t="s">
        <v>45</v>
      </c>
      <c r="AY123" s="87" t="s">
        <v>76</v>
      </c>
      <c r="BK123" s="96">
        <f>SUM(BK124:BK126)</f>
        <v>0</v>
      </c>
    </row>
    <row r="124" spans="2:65" s="1" customFormat="1" ht="24" customHeight="1">
      <c r="B124" s="99"/>
      <c r="C124" s="100" t="s">
        <v>45</v>
      </c>
      <c r="D124" s="100" t="s">
        <v>79</v>
      </c>
      <c r="E124" s="101" t="s">
        <v>80</v>
      </c>
      <c r="F124" s="102" t="s">
        <v>81</v>
      </c>
      <c r="G124" s="103" t="s">
        <v>82</v>
      </c>
      <c r="H124" s="104">
        <v>6.4329999999999998</v>
      </c>
      <c r="I124" s="105"/>
      <c r="J124" s="104">
        <f>ROUND(I124*H124,3)</f>
        <v>0</v>
      </c>
      <c r="K124" s="102" t="s">
        <v>83</v>
      </c>
      <c r="L124" s="16"/>
      <c r="M124" s="106" t="s">
        <v>0</v>
      </c>
      <c r="N124" s="107" t="s">
        <v>27</v>
      </c>
      <c r="O124" s="29"/>
      <c r="P124" s="108">
        <f>O124*H124</f>
        <v>0</v>
      </c>
      <c r="Q124" s="108">
        <v>3.7560000000000003E-2</v>
      </c>
      <c r="R124" s="108">
        <f>Q124*H124</f>
        <v>0.24162348</v>
      </c>
      <c r="S124" s="108">
        <v>0</v>
      </c>
      <c r="T124" s="108">
        <f>S124*H124</f>
        <v>0</v>
      </c>
      <c r="U124" s="109" t="s">
        <v>0</v>
      </c>
      <c r="AR124" s="110" t="s">
        <v>84</v>
      </c>
      <c r="AT124" s="110" t="s">
        <v>79</v>
      </c>
      <c r="AU124" s="110" t="s">
        <v>85</v>
      </c>
      <c r="AY124" s="7" t="s">
        <v>76</v>
      </c>
      <c r="BE124" s="111">
        <f>IF(N124="základná",J124,0)</f>
        <v>0</v>
      </c>
      <c r="BF124" s="111">
        <f>IF(N124="znížená",J124,0)</f>
        <v>0</v>
      </c>
      <c r="BG124" s="111">
        <f>IF(N124="zákl. prenesená",J124,0)</f>
        <v>0</v>
      </c>
      <c r="BH124" s="111">
        <f>IF(N124="zníž. prenesená",J124,0)</f>
        <v>0</v>
      </c>
      <c r="BI124" s="111">
        <f>IF(N124="nulová",J124,0)</f>
        <v>0</v>
      </c>
      <c r="BJ124" s="7" t="s">
        <v>85</v>
      </c>
      <c r="BK124" s="112">
        <f>ROUND(I124*H124,3)</f>
        <v>0</v>
      </c>
      <c r="BL124" s="7" t="s">
        <v>84</v>
      </c>
      <c r="BM124" s="110" t="s">
        <v>86</v>
      </c>
    </row>
    <row r="125" spans="2:65" s="1" customFormat="1" ht="24" customHeight="1">
      <c r="B125" s="99"/>
      <c r="C125" s="100" t="s">
        <v>85</v>
      </c>
      <c r="D125" s="100" t="s">
        <v>79</v>
      </c>
      <c r="E125" s="101" t="s">
        <v>87</v>
      </c>
      <c r="F125" s="102" t="s">
        <v>88</v>
      </c>
      <c r="G125" s="103" t="s">
        <v>82</v>
      </c>
      <c r="H125" s="104">
        <v>49.14</v>
      </c>
      <c r="I125" s="105"/>
      <c r="J125" s="104">
        <f>ROUND(I125*H125,3)</f>
        <v>0</v>
      </c>
      <c r="K125" s="102" t="s">
        <v>83</v>
      </c>
      <c r="L125" s="16"/>
      <c r="M125" s="106" t="s">
        <v>0</v>
      </c>
      <c r="N125" s="107" t="s">
        <v>27</v>
      </c>
      <c r="O125" s="29"/>
      <c r="P125" s="108">
        <f>O125*H125</f>
        <v>0</v>
      </c>
      <c r="Q125" s="108">
        <v>0</v>
      </c>
      <c r="R125" s="108">
        <f>Q125*H125</f>
        <v>0</v>
      </c>
      <c r="S125" s="108">
        <v>0</v>
      </c>
      <c r="T125" s="108">
        <f>S125*H125</f>
        <v>0</v>
      </c>
      <c r="U125" s="109" t="s">
        <v>0</v>
      </c>
      <c r="AR125" s="110" t="s">
        <v>84</v>
      </c>
      <c r="AT125" s="110" t="s">
        <v>79</v>
      </c>
      <c r="AU125" s="110" t="s">
        <v>85</v>
      </c>
      <c r="AY125" s="7" t="s">
        <v>76</v>
      </c>
      <c r="BE125" s="111">
        <f>IF(N125="základná",J125,0)</f>
        <v>0</v>
      </c>
      <c r="BF125" s="111">
        <f>IF(N125="znížená",J125,0)</f>
        <v>0</v>
      </c>
      <c r="BG125" s="111">
        <f>IF(N125="zákl. prenesená",J125,0)</f>
        <v>0</v>
      </c>
      <c r="BH125" s="111">
        <f>IF(N125="zníž. prenesená",J125,0)</f>
        <v>0</v>
      </c>
      <c r="BI125" s="111">
        <f>IF(N125="nulová",J125,0)</f>
        <v>0</v>
      </c>
      <c r="BJ125" s="7" t="s">
        <v>85</v>
      </c>
      <c r="BK125" s="112">
        <f>ROUND(I125*H125,3)</f>
        <v>0</v>
      </c>
      <c r="BL125" s="7" t="s">
        <v>84</v>
      </c>
      <c r="BM125" s="110" t="s">
        <v>89</v>
      </c>
    </row>
    <row r="126" spans="2:65" s="1" customFormat="1" ht="16.5" customHeight="1">
      <c r="B126" s="99"/>
      <c r="C126" s="113" t="s">
        <v>90</v>
      </c>
      <c r="D126" s="113" t="s">
        <v>91</v>
      </c>
      <c r="E126" s="114" t="s">
        <v>92</v>
      </c>
      <c r="F126" s="115" t="s">
        <v>93</v>
      </c>
      <c r="G126" s="116" t="s">
        <v>94</v>
      </c>
      <c r="H126" s="117">
        <v>10.122999999999999</v>
      </c>
      <c r="I126" s="118"/>
      <c r="J126" s="117">
        <f>ROUND(I126*H126,3)</f>
        <v>0</v>
      </c>
      <c r="K126" s="115" t="s">
        <v>83</v>
      </c>
      <c r="L126" s="119"/>
      <c r="M126" s="120" t="s">
        <v>0</v>
      </c>
      <c r="N126" s="121" t="s">
        <v>27</v>
      </c>
      <c r="O126" s="29"/>
      <c r="P126" s="108">
        <f>O126*H126</f>
        <v>0</v>
      </c>
      <c r="Q126" s="108">
        <v>1E-3</v>
      </c>
      <c r="R126" s="108">
        <f>Q126*H126</f>
        <v>1.0123E-2</v>
      </c>
      <c r="S126" s="108">
        <v>0</v>
      </c>
      <c r="T126" s="108">
        <f>S126*H126</f>
        <v>0</v>
      </c>
      <c r="U126" s="109" t="s">
        <v>0</v>
      </c>
      <c r="AR126" s="110" t="s">
        <v>95</v>
      </c>
      <c r="AT126" s="110" t="s">
        <v>91</v>
      </c>
      <c r="AU126" s="110" t="s">
        <v>85</v>
      </c>
      <c r="AY126" s="7" t="s">
        <v>76</v>
      </c>
      <c r="BE126" s="111">
        <f>IF(N126="základná",J126,0)</f>
        <v>0</v>
      </c>
      <c r="BF126" s="111">
        <f>IF(N126="znížená",J126,0)</f>
        <v>0</v>
      </c>
      <c r="BG126" s="111">
        <f>IF(N126="zákl. prenesená",J126,0)</f>
        <v>0</v>
      </c>
      <c r="BH126" s="111">
        <f>IF(N126="zníž. prenesená",J126,0)</f>
        <v>0</v>
      </c>
      <c r="BI126" s="111">
        <f>IF(N126="nulová",J126,0)</f>
        <v>0</v>
      </c>
      <c r="BJ126" s="7" t="s">
        <v>85</v>
      </c>
      <c r="BK126" s="112">
        <f>ROUND(I126*H126,3)</f>
        <v>0</v>
      </c>
      <c r="BL126" s="7" t="s">
        <v>84</v>
      </c>
      <c r="BM126" s="110" t="s">
        <v>96</v>
      </c>
    </row>
    <row r="127" spans="2:65" s="6" customFormat="1" ht="22.9" customHeight="1">
      <c r="B127" s="86"/>
      <c r="D127" s="87" t="s">
        <v>43</v>
      </c>
      <c r="E127" s="97" t="s">
        <v>97</v>
      </c>
      <c r="F127" s="97" t="s">
        <v>98</v>
      </c>
      <c r="I127" s="89"/>
      <c r="J127" s="98">
        <f>BK127</f>
        <v>0</v>
      </c>
      <c r="L127" s="86"/>
      <c r="M127" s="91"/>
      <c r="N127" s="92"/>
      <c r="O127" s="92"/>
      <c r="P127" s="93">
        <f>SUM(P128:P133)</f>
        <v>0</v>
      </c>
      <c r="Q127" s="92"/>
      <c r="R127" s="93">
        <f>SUM(R128:R133)</f>
        <v>0</v>
      </c>
      <c r="S127" s="92"/>
      <c r="T127" s="93">
        <f>SUM(T128:T133)</f>
        <v>0.53415600000000008</v>
      </c>
      <c r="U127" s="94"/>
      <c r="AR127" s="87" t="s">
        <v>45</v>
      </c>
      <c r="AT127" s="95" t="s">
        <v>43</v>
      </c>
      <c r="AU127" s="95" t="s">
        <v>45</v>
      </c>
      <c r="AY127" s="87" t="s">
        <v>76</v>
      </c>
      <c r="BK127" s="96">
        <f>SUM(BK128:BK133)</f>
        <v>0</v>
      </c>
    </row>
    <row r="128" spans="2:65" s="1" customFormat="1" ht="24" customHeight="1">
      <c r="B128" s="99"/>
      <c r="C128" s="100" t="s">
        <v>84</v>
      </c>
      <c r="D128" s="100" t="s">
        <v>79</v>
      </c>
      <c r="E128" s="101" t="s">
        <v>99</v>
      </c>
      <c r="F128" s="102" t="s">
        <v>100</v>
      </c>
      <c r="G128" s="103" t="s">
        <v>101</v>
      </c>
      <c r="H128" s="104">
        <v>3</v>
      </c>
      <c r="I128" s="105"/>
      <c r="J128" s="104">
        <f t="shared" ref="J128:J133" si="0">ROUND(I128*H128,3)</f>
        <v>0</v>
      </c>
      <c r="K128" s="102" t="s">
        <v>83</v>
      </c>
      <c r="L128" s="16"/>
      <c r="M128" s="106" t="s">
        <v>0</v>
      </c>
      <c r="N128" s="107" t="s">
        <v>27</v>
      </c>
      <c r="O128" s="29"/>
      <c r="P128" s="108">
        <f t="shared" ref="P128:P133" si="1">O128*H128</f>
        <v>0</v>
      </c>
      <c r="Q128" s="108">
        <v>0</v>
      </c>
      <c r="R128" s="108">
        <f t="shared" ref="R128:R133" si="2">Q128*H128</f>
        <v>0</v>
      </c>
      <c r="S128" s="108">
        <v>1.2E-2</v>
      </c>
      <c r="T128" s="108">
        <f t="shared" ref="T128:T133" si="3">S128*H128</f>
        <v>3.6000000000000004E-2</v>
      </c>
      <c r="U128" s="109" t="s">
        <v>0</v>
      </c>
      <c r="AR128" s="110" t="s">
        <v>84</v>
      </c>
      <c r="AT128" s="110" t="s">
        <v>79</v>
      </c>
      <c r="AU128" s="110" t="s">
        <v>85</v>
      </c>
      <c r="AY128" s="7" t="s">
        <v>76</v>
      </c>
      <c r="BE128" s="111">
        <f t="shared" ref="BE128:BE133" si="4">IF(N128="základná",J128,0)</f>
        <v>0</v>
      </c>
      <c r="BF128" s="111">
        <f t="shared" ref="BF128:BF133" si="5">IF(N128="znížená",J128,0)</f>
        <v>0</v>
      </c>
      <c r="BG128" s="111">
        <f t="shared" ref="BG128:BG133" si="6">IF(N128="zákl. prenesená",J128,0)</f>
        <v>0</v>
      </c>
      <c r="BH128" s="111">
        <f t="shared" ref="BH128:BH133" si="7">IF(N128="zníž. prenesená",J128,0)</f>
        <v>0</v>
      </c>
      <c r="BI128" s="111">
        <f t="shared" ref="BI128:BI133" si="8">IF(N128="nulová",J128,0)</f>
        <v>0</v>
      </c>
      <c r="BJ128" s="7" t="s">
        <v>85</v>
      </c>
      <c r="BK128" s="112">
        <f t="shared" ref="BK128:BK133" si="9">ROUND(I128*H128,3)</f>
        <v>0</v>
      </c>
      <c r="BL128" s="7" t="s">
        <v>84</v>
      </c>
      <c r="BM128" s="110" t="s">
        <v>102</v>
      </c>
    </row>
    <row r="129" spans="2:65" s="1" customFormat="1" ht="24" customHeight="1">
      <c r="B129" s="99"/>
      <c r="C129" s="100" t="s">
        <v>103</v>
      </c>
      <c r="D129" s="100" t="s">
        <v>79</v>
      </c>
      <c r="E129" s="101" t="s">
        <v>104</v>
      </c>
      <c r="F129" s="102" t="s">
        <v>105</v>
      </c>
      <c r="G129" s="103" t="s">
        <v>82</v>
      </c>
      <c r="H129" s="104">
        <v>5.22</v>
      </c>
      <c r="I129" s="105"/>
      <c r="J129" s="104">
        <f t="shared" si="0"/>
        <v>0</v>
      </c>
      <c r="K129" s="102" t="s">
        <v>83</v>
      </c>
      <c r="L129" s="16"/>
      <c r="M129" s="106" t="s">
        <v>0</v>
      </c>
      <c r="N129" s="107" t="s">
        <v>27</v>
      </c>
      <c r="O129" s="29"/>
      <c r="P129" s="108">
        <f t="shared" si="1"/>
        <v>0</v>
      </c>
      <c r="Q129" s="108">
        <v>0</v>
      </c>
      <c r="R129" s="108">
        <f t="shared" si="2"/>
        <v>0</v>
      </c>
      <c r="S129" s="108">
        <v>3.1E-2</v>
      </c>
      <c r="T129" s="108">
        <f t="shared" si="3"/>
        <v>0.16181999999999999</v>
      </c>
      <c r="U129" s="109" t="s">
        <v>0</v>
      </c>
      <c r="AR129" s="110" t="s">
        <v>84</v>
      </c>
      <c r="AT129" s="110" t="s">
        <v>79</v>
      </c>
      <c r="AU129" s="110" t="s">
        <v>85</v>
      </c>
      <c r="AY129" s="7" t="s">
        <v>76</v>
      </c>
      <c r="BE129" s="111">
        <f t="shared" si="4"/>
        <v>0</v>
      </c>
      <c r="BF129" s="111">
        <f t="shared" si="5"/>
        <v>0</v>
      </c>
      <c r="BG129" s="111">
        <f t="shared" si="6"/>
        <v>0</v>
      </c>
      <c r="BH129" s="111">
        <f t="shared" si="7"/>
        <v>0</v>
      </c>
      <c r="BI129" s="111">
        <f t="shared" si="8"/>
        <v>0</v>
      </c>
      <c r="BJ129" s="7" t="s">
        <v>85</v>
      </c>
      <c r="BK129" s="112">
        <f t="shared" si="9"/>
        <v>0</v>
      </c>
      <c r="BL129" s="7" t="s">
        <v>84</v>
      </c>
      <c r="BM129" s="110" t="s">
        <v>106</v>
      </c>
    </row>
    <row r="130" spans="2:65" s="1" customFormat="1" ht="24" customHeight="1">
      <c r="B130" s="99"/>
      <c r="C130" s="100" t="s">
        <v>77</v>
      </c>
      <c r="D130" s="100" t="s">
        <v>79</v>
      </c>
      <c r="E130" s="101" t="s">
        <v>107</v>
      </c>
      <c r="F130" s="102" t="s">
        <v>108</v>
      </c>
      <c r="G130" s="103" t="s">
        <v>101</v>
      </c>
      <c r="H130" s="104">
        <v>2</v>
      </c>
      <c r="I130" s="105"/>
      <c r="J130" s="104">
        <f t="shared" si="0"/>
        <v>0</v>
      </c>
      <c r="K130" s="102" t="s">
        <v>83</v>
      </c>
      <c r="L130" s="16"/>
      <c r="M130" s="106" t="s">
        <v>0</v>
      </c>
      <c r="N130" s="107" t="s">
        <v>27</v>
      </c>
      <c r="O130" s="29"/>
      <c r="P130" s="108">
        <f t="shared" si="1"/>
        <v>0</v>
      </c>
      <c r="Q130" s="108">
        <v>0</v>
      </c>
      <c r="R130" s="108">
        <f t="shared" si="2"/>
        <v>0</v>
      </c>
      <c r="S130" s="108">
        <v>0.03</v>
      </c>
      <c r="T130" s="108">
        <f t="shared" si="3"/>
        <v>0.06</v>
      </c>
      <c r="U130" s="109" t="s">
        <v>0</v>
      </c>
      <c r="AR130" s="110" t="s">
        <v>84</v>
      </c>
      <c r="AT130" s="110" t="s">
        <v>79</v>
      </c>
      <c r="AU130" s="110" t="s">
        <v>85</v>
      </c>
      <c r="AY130" s="7" t="s">
        <v>76</v>
      </c>
      <c r="BE130" s="111">
        <f t="shared" si="4"/>
        <v>0</v>
      </c>
      <c r="BF130" s="111">
        <f t="shared" si="5"/>
        <v>0</v>
      </c>
      <c r="BG130" s="111">
        <f t="shared" si="6"/>
        <v>0</v>
      </c>
      <c r="BH130" s="111">
        <f t="shared" si="7"/>
        <v>0</v>
      </c>
      <c r="BI130" s="111">
        <f t="shared" si="8"/>
        <v>0</v>
      </c>
      <c r="BJ130" s="7" t="s">
        <v>85</v>
      </c>
      <c r="BK130" s="112">
        <f t="shared" si="9"/>
        <v>0</v>
      </c>
      <c r="BL130" s="7" t="s">
        <v>84</v>
      </c>
      <c r="BM130" s="110" t="s">
        <v>109</v>
      </c>
    </row>
    <row r="131" spans="2:65" s="1" customFormat="1" ht="24" customHeight="1">
      <c r="B131" s="99"/>
      <c r="C131" s="100" t="s">
        <v>110</v>
      </c>
      <c r="D131" s="100" t="s">
        <v>79</v>
      </c>
      <c r="E131" s="101" t="s">
        <v>111</v>
      </c>
      <c r="F131" s="102" t="s">
        <v>112</v>
      </c>
      <c r="G131" s="103" t="s">
        <v>82</v>
      </c>
      <c r="H131" s="104">
        <v>3.6360000000000001</v>
      </c>
      <c r="I131" s="105"/>
      <c r="J131" s="104">
        <f t="shared" si="0"/>
        <v>0</v>
      </c>
      <c r="K131" s="102" t="s">
        <v>83</v>
      </c>
      <c r="L131" s="16"/>
      <c r="M131" s="106" t="s">
        <v>0</v>
      </c>
      <c r="N131" s="107" t="s">
        <v>27</v>
      </c>
      <c r="O131" s="29"/>
      <c r="P131" s="108">
        <f t="shared" si="1"/>
        <v>0</v>
      </c>
      <c r="Q131" s="108">
        <v>0</v>
      </c>
      <c r="R131" s="108">
        <f t="shared" si="2"/>
        <v>0</v>
      </c>
      <c r="S131" s="108">
        <v>7.5999999999999998E-2</v>
      </c>
      <c r="T131" s="108">
        <f t="shared" si="3"/>
        <v>0.27633600000000003</v>
      </c>
      <c r="U131" s="109" t="s">
        <v>0</v>
      </c>
      <c r="AR131" s="110" t="s">
        <v>84</v>
      </c>
      <c r="AT131" s="110" t="s">
        <v>79</v>
      </c>
      <c r="AU131" s="110" t="s">
        <v>85</v>
      </c>
      <c r="AY131" s="7" t="s">
        <v>76</v>
      </c>
      <c r="BE131" s="111">
        <f t="shared" si="4"/>
        <v>0</v>
      </c>
      <c r="BF131" s="111">
        <f t="shared" si="5"/>
        <v>0</v>
      </c>
      <c r="BG131" s="111">
        <f t="shared" si="6"/>
        <v>0</v>
      </c>
      <c r="BH131" s="111">
        <f t="shared" si="7"/>
        <v>0</v>
      </c>
      <c r="BI131" s="111">
        <f t="shared" si="8"/>
        <v>0</v>
      </c>
      <c r="BJ131" s="7" t="s">
        <v>85</v>
      </c>
      <c r="BK131" s="112">
        <f t="shared" si="9"/>
        <v>0</v>
      </c>
      <c r="BL131" s="7" t="s">
        <v>84</v>
      </c>
      <c r="BM131" s="110" t="s">
        <v>113</v>
      </c>
    </row>
    <row r="132" spans="2:65" s="1" customFormat="1" ht="24" customHeight="1">
      <c r="B132" s="99"/>
      <c r="C132" s="100" t="s">
        <v>95</v>
      </c>
      <c r="D132" s="100" t="s">
        <v>79</v>
      </c>
      <c r="E132" s="101" t="s">
        <v>114</v>
      </c>
      <c r="F132" s="102" t="s">
        <v>115</v>
      </c>
      <c r="G132" s="103" t="s">
        <v>116</v>
      </c>
      <c r="H132" s="104">
        <v>0.53900000000000003</v>
      </c>
      <c r="I132" s="105"/>
      <c r="J132" s="104">
        <f t="shared" si="0"/>
        <v>0</v>
      </c>
      <c r="K132" s="102" t="s">
        <v>83</v>
      </c>
      <c r="L132" s="16"/>
      <c r="M132" s="106" t="s">
        <v>0</v>
      </c>
      <c r="N132" s="107" t="s">
        <v>27</v>
      </c>
      <c r="O132" s="29"/>
      <c r="P132" s="108">
        <f t="shared" si="1"/>
        <v>0</v>
      </c>
      <c r="Q132" s="108">
        <v>0</v>
      </c>
      <c r="R132" s="108">
        <f t="shared" si="2"/>
        <v>0</v>
      </c>
      <c r="S132" s="108">
        <v>0</v>
      </c>
      <c r="T132" s="108">
        <f t="shared" si="3"/>
        <v>0</v>
      </c>
      <c r="U132" s="109" t="s">
        <v>0</v>
      </c>
      <c r="AR132" s="110" t="s">
        <v>84</v>
      </c>
      <c r="AT132" s="110" t="s">
        <v>79</v>
      </c>
      <c r="AU132" s="110" t="s">
        <v>85</v>
      </c>
      <c r="AY132" s="7" t="s">
        <v>76</v>
      </c>
      <c r="BE132" s="111">
        <f t="shared" si="4"/>
        <v>0</v>
      </c>
      <c r="BF132" s="111">
        <f t="shared" si="5"/>
        <v>0</v>
      </c>
      <c r="BG132" s="111">
        <f t="shared" si="6"/>
        <v>0</v>
      </c>
      <c r="BH132" s="111">
        <f t="shared" si="7"/>
        <v>0</v>
      </c>
      <c r="BI132" s="111">
        <f t="shared" si="8"/>
        <v>0</v>
      </c>
      <c r="BJ132" s="7" t="s">
        <v>85</v>
      </c>
      <c r="BK132" s="112">
        <f t="shared" si="9"/>
        <v>0</v>
      </c>
      <c r="BL132" s="7" t="s">
        <v>84</v>
      </c>
      <c r="BM132" s="110" t="s">
        <v>117</v>
      </c>
    </row>
    <row r="133" spans="2:65" s="1" customFormat="1" ht="24" customHeight="1">
      <c r="B133" s="99"/>
      <c r="C133" s="100" t="s">
        <v>97</v>
      </c>
      <c r="D133" s="100" t="s">
        <v>79</v>
      </c>
      <c r="E133" s="101" t="s">
        <v>118</v>
      </c>
      <c r="F133" s="102" t="s">
        <v>119</v>
      </c>
      <c r="G133" s="103" t="s">
        <v>116</v>
      </c>
      <c r="H133" s="104">
        <v>0.53900000000000003</v>
      </c>
      <c r="I133" s="105"/>
      <c r="J133" s="104">
        <f t="shared" si="0"/>
        <v>0</v>
      </c>
      <c r="K133" s="102" t="s">
        <v>83</v>
      </c>
      <c r="L133" s="16"/>
      <c r="M133" s="106" t="s">
        <v>0</v>
      </c>
      <c r="N133" s="107" t="s">
        <v>27</v>
      </c>
      <c r="O133" s="29"/>
      <c r="P133" s="108">
        <f t="shared" si="1"/>
        <v>0</v>
      </c>
      <c r="Q133" s="108">
        <v>0</v>
      </c>
      <c r="R133" s="108">
        <f t="shared" si="2"/>
        <v>0</v>
      </c>
      <c r="S133" s="108">
        <v>0</v>
      </c>
      <c r="T133" s="108">
        <f t="shared" si="3"/>
        <v>0</v>
      </c>
      <c r="U133" s="109" t="s">
        <v>0</v>
      </c>
      <c r="AR133" s="110" t="s">
        <v>84</v>
      </c>
      <c r="AT133" s="110" t="s">
        <v>79</v>
      </c>
      <c r="AU133" s="110" t="s">
        <v>85</v>
      </c>
      <c r="AY133" s="7" t="s">
        <v>76</v>
      </c>
      <c r="BE133" s="111">
        <f t="shared" si="4"/>
        <v>0</v>
      </c>
      <c r="BF133" s="111">
        <f t="shared" si="5"/>
        <v>0</v>
      </c>
      <c r="BG133" s="111">
        <f t="shared" si="6"/>
        <v>0</v>
      </c>
      <c r="BH133" s="111">
        <f t="shared" si="7"/>
        <v>0</v>
      </c>
      <c r="BI133" s="111">
        <f t="shared" si="8"/>
        <v>0</v>
      </c>
      <c r="BJ133" s="7" t="s">
        <v>85</v>
      </c>
      <c r="BK133" s="112">
        <f t="shared" si="9"/>
        <v>0</v>
      </c>
      <c r="BL133" s="7" t="s">
        <v>84</v>
      </c>
      <c r="BM133" s="110" t="s">
        <v>120</v>
      </c>
    </row>
    <row r="134" spans="2:65" s="6" customFormat="1" ht="22.9" customHeight="1">
      <c r="B134" s="86"/>
      <c r="D134" s="87" t="s">
        <v>43</v>
      </c>
      <c r="E134" s="97" t="s">
        <v>121</v>
      </c>
      <c r="F134" s="97" t="s">
        <v>122</v>
      </c>
      <c r="I134" s="89"/>
      <c r="J134" s="98">
        <f>BK134</f>
        <v>0</v>
      </c>
      <c r="L134" s="86"/>
      <c r="M134" s="91"/>
      <c r="N134" s="92"/>
      <c r="O134" s="92"/>
      <c r="P134" s="93">
        <f>SUM(P135:P136)</f>
        <v>0</v>
      </c>
      <c r="Q134" s="92"/>
      <c r="R134" s="93">
        <f>SUM(R135:R136)</f>
        <v>0</v>
      </c>
      <c r="S134" s="92"/>
      <c r="T134" s="93">
        <f>SUM(T135:T136)</f>
        <v>0</v>
      </c>
      <c r="U134" s="94"/>
      <c r="AR134" s="87" t="s">
        <v>45</v>
      </c>
      <c r="AT134" s="95" t="s">
        <v>43</v>
      </c>
      <c r="AU134" s="95" t="s">
        <v>45</v>
      </c>
      <c r="AY134" s="87" t="s">
        <v>76</v>
      </c>
      <c r="BK134" s="96">
        <f>SUM(BK135:BK136)</f>
        <v>0</v>
      </c>
    </row>
    <row r="135" spans="2:65" s="1" customFormat="1" ht="24" customHeight="1">
      <c r="B135" s="99"/>
      <c r="C135" s="100" t="s">
        <v>123</v>
      </c>
      <c r="D135" s="100" t="s">
        <v>79</v>
      </c>
      <c r="E135" s="101" t="s">
        <v>124</v>
      </c>
      <c r="F135" s="102" t="s">
        <v>125</v>
      </c>
      <c r="G135" s="103" t="s">
        <v>116</v>
      </c>
      <c r="H135" s="104">
        <v>0.252</v>
      </c>
      <c r="I135" s="105"/>
      <c r="J135" s="104">
        <f>ROUND(I135*H135,3)</f>
        <v>0</v>
      </c>
      <c r="K135" s="102" t="s">
        <v>83</v>
      </c>
      <c r="L135" s="16"/>
      <c r="M135" s="106" t="s">
        <v>0</v>
      </c>
      <c r="N135" s="107" t="s">
        <v>27</v>
      </c>
      <c r="O135" s="29"/>
      <c r="P135" s="108">
        <f>O135*H135</f>
        <v>0</v>
      </c>
      <c r="Q135" s="108">
        <v>0</v>
      </c>
      <c r="R135" s="108">
        <f>Q135*H135</f>
        <v>0</v>
      </c>
      <c r="S135" s="108">
        <v>0</v>
      </c>
      <c r="T135" s="108">
        <f>S135*H135</f>
        <v>0</v>
      </c>
      <c r="U135" s="109" t="s">
        <v>0</v>
      </c>
      <c r="AR135" s="110" t="s">
        <v>84</v>
      </c>
      <c r="AT135" s="110" t="s">
        <v>79</v>
      </c>
      <c r="AU135" s="110" t="s">
        <v>85</v>
      </c>
      <c r="AY135" s="7" t="s">
        <v>76</v>
      </c>
      <c r="BE135" s="111">
        <f>IF(N135="základná",J135,0)</f>
        <v>0</v>
      </c>
      <c r="BF135" s="111">
        <f>IF(N135="znížená",J135,0)</f>
        <v>0</v>
      </c>
      <c r="BG135" s="111">
        <f>IF(N135="zákl. prenesená",J135,0)</f>
        <v>0</v>
      </c>
      <c r="BH135" s="111">
        <f>IF(N135="zníž. prenesená",J135,0)</f>
        <v>0</v>
      </c>
      <c r="BI135" s="111">
        <f>IF(N135="nulová",J135,0)</f>
        <v>0</v>
      </c>
      <c r="BJ135" s="7" t="s">
        <v>85</v>
      </c>
      <c r="BK135" s="112">
        <f>ROUND(I135*H135,3)</f>
        <v>0</v>
      </c>
      <c r="BL135" s="7" t="s">
        <v>84</v>
      </c>
      <c r="BM135" s="110" t="s">
        <v>126</v>
      </c>
    </row>
    <row r="136" spans="2:65" s="1" customFormat="1" ht="48" customHeight="1">
      <c r="B136" s="99"/>
      <c r="C136" s="100" t="s">
        <v>127</v>
      </c>
      <c r="D136" s="100" t="s">
        <v>79</v>
      </c>
      <c r="E136" s="101" t="s">
        <v>128</v>
      </c>
      <c r="F136" s="102" t="s">
        <v>129</v>
      </c>
      <c r="G136" s="103" t="s">
        <v>116</v>
      </c>
      <c r="H136" s="104">
        <v>0.252</v>
      </c>
      <c r="I136" s="105"/>
      <c r="J136" s="104">
        <f>ROUND(I136*H136,3)</f>
        <v>0</v>
      </c>
      <c r="K136" s="102" t="s">
        <v>83</v>
      </c>
      <c r="L136" s="16"/>
      <c r="M136" s="106" t="s">
        <v>0</v>
      </c>
      <c r="N136" s="107" t="s">
        <v>27</v>
      </c>
      <c r="O136" s="29"/>
      <c r="P136" s="108">
        <f>O136*H136</f>
        <v>0</v>
      </c>
      <c r="Q136" s="108">
        <v>0</v>
      </c>
      <c r="R136" s="108">
        <f>Q136*H136</f>
        <v>0</v>
      </c>
      <c r="S136" s="108">
        <v>0</v>
      </c>
      <c r="T136" s="108">
        <f>S136*H136</f>
        <v>0</v>
      </c>
      <c r="U136" s="109" t="s">
        <v>0</v>
      </c>
      <c r="AR136" s="110" t="s">
        <v>84</v>
      </c>
      <c r="AT136" s="110" t="s">
        <v>79</v>
      </c>
      <c r="AU136" s="110" t="s">
        <v>85</v>
      </c>
      <c r="AY136" s="7" t="s">
        <v>76</v>
      </c>
      <c r="BE136" s="111">
        <f>IF(N136="základná",J136,0)</f>
        <v>0</v>
      </c>
      <c r="BF136" s="111">
        <f>IF(N136="znížená",J136,0)</f>
        <v>0</v>
      </c>
      <c r="BG136" s="111">
        <f>IF(N136="zákl. prenesená",J136,0)</f>
        <v>0</v>
      </c>
      <c r="BH136" s="111">
        <f>IF(N136="zníž. prenesená",J136,0)</f>
        <v>0</v>
      </c>
      <c r="BI136" s="111">
        <f>IF(N136="nulová",J136,0)</f>
        <v>0</v>
      </c>
      <c r="BJ136" s="7" t="s">
        <v>85</v>
      </c>
      <c r="BK136" s="112">
        <f>ROUND(I136*H136,3)</f>
        <v>0</v>
      </c>
      <c r="BL136" s="7" t="s">
        <v>84</v>
      </c>
      <c r="BM136" s="110" t="s">
        <v>130</v>
      </c>
    </row>
    <row r="137" spans="2:65" s="6" customFormat="1" ht="25.9" customHeight="1">
      <c r="B137" s="86"/>
      <c r="D137" s="87" t="s">
        <v>43</v>
      </c>
      <c r="E137" s="88" t="s">
        <v>131</v>
      </c>
      <c r="F137" s="88" t="s">
        <v>132</v>
      </c>
      <c r="I137" s="89"/>
      <c r="J137" s="90">
        <f>BK137</f>
        <v>0</v>
      </c>
      <c r="L137" s="86"/>
      <c r="M137" s="91"/>
      <c r="N137" s="92"/>
      <c r="O137" s="92"/>
      <c r="P137" s="93">
        <f>P138+P142+P155+P162</f>
        <v>0</v>
      </c>
      <c r="Q137" s="92"/>
      <c r="R137" s="93">
        <f>R138+R142+R155+R162</f>
        <v>1.9858629599999997</v>
      </c>
      <c r="S137" s="92"/>
      <c r="T137" s="93">
        <f>T138+T142+T155+T162</f>
        <v>4.8600000000000006E-3</v>
      </c>
      <c r="U137" s="94"/>
      <c r="AR137" s="87" t="s">
        <v>85</v>
      </c>
      <c r="AT137" s="95" t="s">
        <v>43</v>
      </c>
      <c r="AU137" s="95" t="s">
        <v>44</v>
      </c>
      <c r="AY137" s="87" t="s">
        <v>76</v>
      </c>
      <c r="BK137" s="96">
        <f>BK138+BK142+BK155+BK162</f>
        <v>0</v>
      </c>
    </row>
    <row r="138" spans="2:65" s="6" customFormat="1" ht="22.9" customHeight="1">
      <c r="B138" s="86"/>
      <c r="D138" s="87" t="s">
        <v>43</v>
      </c>
      <c r="E138" s="97" t="s">
        <v>133</v>
      </c>
      <c r="F138" s="97" t="s">
        <v>134</v>
      </c>
      <c r="I138" s="89"/>
      <c r="J138" s="98">
        <f>BK138</f>
        <v>0</v>
      </c>
      <c r="L138" s="86"/>
      <c r="M138" s="91"/>
      <c r="N138" s="92"/>
      <c r="O138" s="92"/>
      <c r="P138" s="93">
        <f>SUM(P139:P141)</f>
        <v>0</v>
      </c>
      <c r="Q138" s="92"/>
      <c r="R138" s="93">
        <f>SUM(R139:R141)</f>
        <v>0.50221079999999996</v>
      </c>
      <c r="S138" s="92"/>
      <c r="T138" s="93">
        <f>SUM(T139:T141)</f>
        <v>0</v>
      </c>
      <c r="U138" s="94"/>
      <c r="AR138" s="87" t="s">
        <v>85</v>
      </c>
      <c r="AT138" s="95" t="s">
        <v>43</v>
      </c>
      <c r="AU138" s="95" t="s">
        <v>45</v>
      </c>
      <c r="AY138" s="87" t="s">
        <v>76</v>
      </c>
      <c r="BK138" s="96">
        <f>SUM(BK139:BK141)</f>
        <v>0</v>
      </c>
    </row>
    <row r="139" spans="2:65" s="1" customFormat="1" ht="24" customHeight="1">
      <c r="B139" s="99"/>
      <c r="C139" s="100" t="s">
        <v>135</v>
      </c>
      <c r="D139" s="100" t="s">
        <v>79</v>
      </c>
      <c r="E139" s="101" t="s">
        <v>136</v>
      </c>
      <c r="F139" s="102" t="s">
        <v>137</v>
      </c>
      <c r="G139" s="103" t="s">
        <v>82</v>
      </c>
      <c r="H139" s="104">
        <v>49.14</v>
      </c>
      <c r="I139" s="105"/>
      <c r="J139" s="104">
        <f>ROUND(I139*H139,3)</f>
        <v>0</v>
      </c>
      <c r="K139" s="102" t="s">
        <v>83</v>
      </c>
      <c r="L139" s="16"/>
      <c r="M139" s="106" t="s">
        <v>0</v>
      </c>
      <c r="N139" s="107" t="s">
        <v>27</v>
      </c>
      <c r="O139" s="29"/>
      <c r="P139" s="108">
        <f>O139*H139</f>
        <v>0</v>
      </c>
      <c r="Q139" s="108">
        <v>1.022E-2</v>
      </c>
      <c r="R139" s="108">
        <f>Q139*H139</f>
        <v>0.50221079999999996</v>
      </c>
      <c r="S139" s="108">
        <v>0</v>
      </c>
      <c r="T139" s="108">
        <f>S139*H139</f>
        <v>0</v>
      </c>
      <c r="U139" s="109" t="s">
        <v>0</v>
      </c>
      <c r="AR139" s="110" t="s">
        <v>138</v>
      </c>
      <c r="AT139" s="110" t="s">
        <v>79</v>
      </c>
      <c r="AU139" s="110" t="s">
        <v>85</v>
      </c>
      <c r="AY139" s="7" t="s">
        <v>76</v>
      </c>
      <c r="BE139" s="111">
        <f>IF(N139="základná",J139,0)</f>
        <v>0</v>
      </c>
      <c r="BF139" s="111">
        <f>IF(N139="znížená",J139,0)</f>
        <v>0</v>
      </c>
      <c r="BG139" s="111">
        <f>IF(N139="zákl. prenesená",J139,0)</f>
        <v>0</v>
      </c>
      <c r="BH139" s="111">
        <f>IF(N139="zníž. prenesená",J139,0)</f>
        <v>0</v>
      </c>
      <c r="BI139" s="111">
        <f>IF(N139="nulová",J139,0)</f>
        <v>0</v>
      </c>
      <c r="BJ139" s="7" t="s">
        <v>85</v>
      </c>
      <c r="BK139" s="112">
        <f>ROUND(I139*H139,3)</f>
        <v>0</v>
      </c>
      <c r="BL139" s="7" t="s">
        <v>138</v>
      </c>
      <c r="BM139" s="110" t="s">
        <v>139</v>
      </c>
    </row>
    <row r="140" spans="2:65" s="1" customFormat="1" ht="24" customHeight="1">
      <c r="B140" s="99"/>
      <c r="C140" s="100" t="s">
        <v>140</v>
      </c>
      <c r="D140" s="100" t="s">
        <v>79</v>
      </c>
      <c r="E140" s="101" t="s">
        <v>141</v>
      </c>
      <c r="F140" s="102" t="s">
        <v>142</v>
      </c>
      <c r="G140" s="103" t="s">
        <v>116</v>
      </c>
      <c r="H140" s="104">
        <v>0.502</v>
      </c>
      <c r="I140" s="105"/>
      <c r="J140" s="104">
        <f>ROUND(I140*H140,3)</f>
        <v>0</v>
      </c>
      <c r="K140" s="102" t="s">
        <v>83</v>
      </c>
      <c r="L140" s="16"/>
      <c r="M140" s="106" t="s">
        <v>0</v>
      </c>
      <c r="N140" s="107" t="s">
        <v>27</v>
      </c>
      <c r="O140" s="29"/>
      <c r="P140" s="108">
        <f>O140*H140</f>
        <v>0</v>
      </c>
      <c r="Q140" s="108">
        <v>0</v>
      </c>
      <c r="R140" s="108">
        <f>Q140*H140</f>
        <v>0</v>
      </c>
      <c r="S140" s="108">
        <v>0</v>
      </c>
      <c r="T140" s="108">
        <f>S140*H140</f>
        <v>0</v>
      </c>
      <c r="U140" s="109" t="s">
        <v>0</v>
      </c>
      <c r="AR140" s="110" t="s">
        <v>138</v>
      </c>
      <c r="AT140" s="110" t="s">
        <v>79</v>
      </c>
      <c r="AU140" s="110" t="s">
        <v>85</v>
      </c>
      <c r="AY140" s="7" t="s">
        <v>76</v>
      </c>
      <c r="BE140" s="111">
        <f>IF(N140="základná",J140,0)</f>
        <v>0</v>
      </c>
      <c r="BF140" s="111">
        <f>IF(N140="znížená",J140,0)</f>
        <v>0</v>
      </c>
      <c r="BG140" s="111">
        <f>IF(N140="zákl. prenesená",J140,0)</f>
        <v>0</v>
      </c>
      <c r="BH140" s="111">
        <f>IF(N140="zníž. prenesená",J140,0)</f>
        <v>0</v>
      </c>
      <c r="BI140" s="111">
        <f>IF(N140="nulová",J140,0)</f>
        <v>0</v>
      </c>
      <c r="BJ140" s="7" t="s">
        <v>85</v>
      </c>
      <c r="BK140" s="112">
        <f>ROUND(I140*H140,3)</f>
        <v>0</v>
      </c>
      <c r="BL140" s="7" t="s">
        <v>138</v>
      </c>
      <c r="BM140" s="110" t="s">
        <v>143</v>
      </c>
    </row>
    <row r="141" spans="2:65" s="1" customFormat="1" ht="36" customHeight="1">
      <c r="B141" s="99"/>
      <c r="C141" s="100" t="s">
        <v>144</v>
      </c>
      <c r="D141" s="100" t="s">
        <v>79</v>
      </c>
      <c r="E141" s="101" t="s">
        <v>145</v>
      </c>
      <c r="F141" s="102" t="s">
        <v>146</v>
      </c>
      <c r="G141" s="103" t="s">
        <v>116</v>
      </c>
      <c r="H141" s="104">
        <v>10.039999999999999</v>
      </c>
      <c r="I141" s="105"/>
      <c r="J141" s="104">
        <f>ROUND(I141*H141,3)</f>
        <v>0</v>
      </c>
      <c r="K141" s="102" t="s">
        <v>83</v>
      </c>
      <c r="L141" s="16"/>
      <c r="M141" s="106" t="s">
        <v>0</v>
      </c>
      <c r="N141" s="107" t="s">
        <v>27</v>
      </c>
      <c r="O141" s="29"/>
      <c r="P141" s="108">
        <f>O141*H141</f>
        <v>0</v>
      </c>
      <c r="Q141" s="108">
        <v>0</v>
      </c>
      <c r="R141" s="108">
        <f>Q141*H141</f>
        <v>0</v>
      </c>
      <c r="S141" s="108">
        <v>0</v>
      </c>
      <c r="T141" s="108">
        <f>S141*H141</f>
        <v>0</v>
      </c>
      <c r="U141" s="109" t="s">
        <v>0</v>
      </c>
      <c r="AR141" s="110" t="s">
        <v>138</v>
      </c>
      <c r="AT141" s="110" t="s">
        <v>79</v>
      </c>
      <c r="AU141" s="110" t="s">
        <v>85</v>
      </c>
      <c r="AY141" s="7" t="s">
        <v>76</v>
      </c>
      <c r="BE141" s="111">
        <f>IF(N141="základná",J141,0)</f>
        <v>0</v>
      </c>
      <c r="BF141" s="111">
        <f>IF(N141="znížená",J141,0)</f>
        <v>0</v>
      </c>
      <c r="BG141" s="111">
        <f>IF(N141="zákl. prenesená",J141,0)</f>
        <v>0</v>
      </c>
      <c r="BH141" s="111">
        <f>IF(N141="zníž. prenesená",J141,0)</f>
        <v>0</v>
      </c>
      <c r="BI141" s="111">
        <f>IF(N141="nulová",J141,0)</f>
        <v>0</v>
      </c>
      <c r="BJ141" s="7" t="s">
        <v>85</v>
      </c>
      <c r="BK141" s="112">
        <f>ROUND(I141*H141,3)</f>
        <v>0</v>
      </c>
      <c r="BL141" s="7" t="s">
        <v>138</v>
      </c>
      <c r="BM141" s="110" t="s">
        <v>147</v>
      </c>
    </row>
    <row r="142" spans="2:65" s="6" customFormat="1" ht="22.9" customHeight="1">
      <c r="B142" s="86"/>
      <c r="D142" s="87" t="s">
        <v>43</v>
      </c>
      <c r="E142" s="97" t="s">
        <v>148</v>
      </c>
      <c r="F142" s="97" t="s">
        <v>149</v>
      </c>
      <c r="I142" s="89"/>
      <c r="J142" s="98">
        <f>BK142</f>
        <v>0</v>
      </c>
      <c r="L142" s="86"/>
      <c r="M142" s="91"/>
      <c r="N142" s="92"/>
      <c r="O142" s="92"/>
      <c r="P142" s="93">
        <f>SUM(P143:P154)</f>
        <v>0</v>
      </c>
      <c r="Q142" s="92"/>
      <c r="R142" s="93">
        <f>SUM(R143:R154)</f>
        <v>0.28677239999999998</v>
      </c>
      <c r="S142" s="92"/>
      <c r="T142" s="93">
        <f>SUM(T143:T154)</f>
        <v>4.8600000000000006E-3</v>
      </c>
      <c r="U142" s="94"/>
      <c r="AR142" s="87" t="s">
        <v>85</v>
      </c>
      <c r="AT142" s="95" t="s">
        <v>43</v>
      </c>
      <c r="AU142" s="95" t="s">
        <v>45</v>
      </c>
      <c r="AY142" s="87" t="s">
        <v>76</v>
      </c>
      <c r="BK142" s="96">
        <f>SUM(BK143:BK154)</f>
        <v>0</v>
      </c>
    </row>
    <row r="143" spans="2:65" s="1" customFormat="1" ht="16.5" customHeight="1">
      <c r="B143" s="99"/>
      <c r="C143" s="100" t="s">
        <v>150</v>
      </c>
      <c r="D143" s="100" t="s">
        <v>79</v>
      </c>
      <c r="E143" s="101" t="s">
        <v>151</v>
      </c>
      <c r="F143" s="102" t="s">
        <v>152</v>
      </c>
      <c r="G143" s="103" t="s">
        <v>82</v>
      </c>
      <c r="H143" s="104">
        <v>79.06</v>
      </c>
      <c r="I143" s="105"/>
      <c r="J143" s="104">
        <f t="shared" ref="J143:J154" si="10">ROUND(I143*H143,3)</f>
        <v>0</v>
      </c>
      <c r="K143" s="102" t="s">
        <v>83</v>
      </c>
      <c r="L143" s="16"/>
      <c r="M143" s="106" t="s">
        <v>0</v>
      </c>
      <c r="N143" s="107" t="s">
        <v>27</v>
      </c>
      <c r="O143" s="29"/>
      <c r="P143" s="108">
        <f t="shared" ref="P143:P154" si="11">O143*H143</f>
        <v>0</v>
      </c>
      <c r="Q143" s="108">
        <v>2.1900000000000001E-3</v>
      </c>
      <c r="R143" s="108">
        <f t="shared" ref="R143:R154" si="12">Q143*H143</f>
        <v>0.1731414</v>
      </c>
      <c r="S143" s="108">
        <v>0</v>
      </c>
      <c r="T143" s="108">
        <f t="shared" ref="T143:T154" si="13">S143*H143</f>
        <v>0</v>
      </c>
      <c r="U143" s="109" t="s">
        <v>0</v>
      </c>
      <c r="AR143" s="110" t="s">
        <v>138</v>
      </c>
      <c r="AT143" s="110" t="s">
        <v>79</v>
      </c>
      <c r="AU143" s="110" t="s">
        <v>85</v>
      </c>
      <c r="AY143" s="7" t="s">
        <v>76</v>
      </c>
      <c r="BE143" s="111">
        <f t="shared" ref="BE143:BE154" si="14">IF(N143="základná",J143,0)</f>
        <v>0</v>
      </c>
      <c r="BF143" s="111">
        <f t="shared" ref="BF143:BF154" si="15">IF(N143="znížená",J143,0)</f>
        <v>0</v>
      </c>
      <c r="BG143" s="111">
        <f t="shared" ref="BG143:BG154" si="16">IF(N143="zákl. prenesená",J143,0)</f>
        <v>0</v>
      </c>
      <c r="BH143" s="111">
        <f t="shared" ref="BH143:BH154" si="17">IF(N143="zníž. prenesená",J143,0)</f>
        <v>0</v>
      </c>
      <c r="BI143" s="111">
        <f t="shared" ref="BI143:BI154" si="18">IF(N143="nulová",J143,0)</f>
        <v>0</v>
      </c>
      <c r="BJ143" s="7" t="s">
        <v>85</v>
      </c>
      <c r="BK143" s="112">
        <f t="shared" ref="BK143:BK154" si="19">ROUND(I143*H143,3)</f>
        <v>0</v>
      </c>
      <c r="BL143" s="7" t="s">
        <v>138</v>
      </c>
      <c r="BM143" s="110" t="s">
        <v>153</v>
      </c>
    </row>
    <row r="144" spans="2:65" s="1" customFormat="1" ht="24" customHeight="1">
      <c r="B144" s="99"/>
      <c r="C144" s="100" t="s">
        <v>138</v>
      </c>
      <c r="D144" s="100" t="s">
        <v>79</v>
      </c>
      <c r="E144" s="101" t="s">
        <v>154</v>
      </c>
      <c r="F144" s="102" t="s">
        <v>155</v>
      </c>
      <c r="G144" s="103" t="s">
        <v>156</v>
      </c>
      <c r="H144" s="104">
        <v>13.4</v>
      </c>
      <c r="I144" s="105"/>
      <c r="J144" s="104">
        <f t="shared" si="10"/>
        <v>0</v>
      </c>
      <c r="K144" s="102" t="s">
        <v>83</v>
      </c>
      <c r="L144" s="16"/>
      <c r="M144" s="106" t="s">
        <v>0</v>
      </c>
      <c r="N144" s="107" t="s">
        <v>27</v>
      </c>
      <c r="O144" s="29"/>
      <c r="P144" s="108">
        <f t="shared" si="11"/>
        <v>0</v>
      </c>
      <c r="Q144" s="108">
        <v>1.42E-3</v>
      </c>
      <c r="R144" s="108">
        <f t="shared" si="12"/>
        <v>1.9028E-2</v>
      </c>
      <c r="S144" s="108">
        <v>0</v>
      </c>
      <c r="T144" s="108">
        <f t="shared" si="13"/>
        <v>0</v>
      </c>
      <c r="U144" s="109" t="s">
        <v>0</v>
      </c>
      <c r="AR144" s="110" t="s">
        <v>138</v>
      </c>
      <c r="AT144" s="110" t="s">
        <v>79</v>
      </c>
      <c r="AU144" s="110" t="s">
        <v>85</v>
      </c>
      <c r="AY144" s="7" t="s">
        <v>76</v>
      </c>
      <c r="BE144" s="111">
        <f t="shared" si="14"/>
        <v>0</v>
      </c>
      <c r="BF144" s="111">
        <f t="shared" si="15"/>
        <v>0</v>
      </c>
      <c r="BG144" s="111">
        <f t="shared" si="16"/>
        <v>0</v>
      </c>
      <c r="BH144" s="111">
        <f t="shared" si="17"/>
        <v>0</v>
      </c>
      <c r="BI144" s="111">
        <f t="shared" si="18"/>
        <v>0</v>
      </c>
      <c r="BJ144" s="7" t="s">
        <v>85</v>
      </c>
      <c r="BK144" s="112">
        <f t="shared" si="19"/>
        <v>0</v>
      </c>
      <c r="BL144" s="7" t="s">
        <v>138</v>
      </c>
      <c r="BM144" s="110" t="s">
        <v>157</v>
      </c>
    </row>
    <row r="145" spans="2:65" s="1" customFormat="1" ht="24" customHeight="1">
      <c r="B145" s="99"/>
      <c r="C145" s="100" t="s">
        <v>158</v>
      </c>
      <c r="D145" s="100" t="s">
        <v>79</v>
      </c>
      <c r="E145" s="101" t="s">
        <v>159</v>
      </c>
      <c r="F145" s="102" t="s">
        <v>160</v>
      </c>
      <c r="G145" s="103" t="s">
        <v>156</v>
      </c>
      <c r="H145" s="104">
        <v>13.4</v>
      </c>
      <c r="I145" s="105"/>
      <c r="J145" s="104">
        <f t="shared" si="10"/>
        <v>0</v>
      </c>
      <c r="K145" s="102" t="s">
        <v>83</v>
      </c>
      <c r="L145" s="16"/>
      <c r="M145" s="106" t="s">
        <v>0</v>
      </c>
      <c r="N145" s="107" t="s">
        <v>27</v>
      </c>
      <c r="O145" s="29"/>
      <c r="P145" s="108">
        <f t="shared" si="11"/>
        <v>0</v>
      </c>
      <c r="Q145" s="108">
        <v>1.42E-3</v>
      </c>
      <c r="R145" s="108">
        <f t="shared" si="12"/>
        <v>1.9028E-2</v>
      </c>
      <c r="S145" s="108">
        <v>0</v>
      </c>
      <c r="T145" s="108">
        <f t="shared" si="13"/>
        <v>0</v>
      </c>
      <c r="U145" s="109" t="s">
        <v>0</v>
      </c>
      <c r="AR145" s="110" t="s">
        <v>138</v>
      </c>
      <c r="AT145" s="110" t="s">
        <v>79</v>
      </c>
      <c r="AU145" s="110" t="s">
        <v>85</v>
      </c>
      <c r="AY145" s="7" t="s">
        <v>76</v>
      </c>
      <c r="BE145" s="111">
        <f t="shared" si="14"/>
        <v>0</v>
      </c>
      <c r="BF145" s="111">
        <f t="shared" si="15"/>
        <v>0</v>
      </c>
      <c r="BG145" s="111">
        <f t="shared" si="16"/>
        <v>0</v>
      </c>
      <c r="BH145" s="111">
        <f t="shared" si="17"/>
        <v>0</v>
      </c>
      <c r="BI145" s="111">
        <f t="shared" si="18"/>
        <v>0</v>
      </c>
      <c r="BJ145" s="7" t="s">
        <v>85</v>
      </c>
      <c r="BK145" s="112">
        <f t="shared" si="19"/>
        <v>0</v>
      </c>
      <c r="BL145" s="7" t="s">
        <v>138</v>
      </c>
      <c r="BM145" s="110" t="s">
        <v>161</v>
      </c>
    </row>
    <row r="146" spans="2:65" s="1" customFormat="1" ht="24" customHeight="1">
      <c r="B146" s="99"/>
      <c r="C146" s="100" t="s">
        <v>162</v>
      </c>
      <c r="D146" s="100" t="s">
        <v>79</v>
      </c>
      <c r="E146" s="101" t="s">
        <v>163</v>
      </c>
      <c r="F146" s="102" t="s">
        <v>164</v>
      </c>
      <c r="G146" s="103" t="s">
        <v>156</v>
      </c>
      <c r="H146" s="104">
        <v>13.5</v>
      </c>
      <c r="I146" s="105"/>
      <c r="J146" s="104">
        <f t="shared" si="10"/>
        <v>0</v>
      </c>
      <c r="K146" s="102" t="s">
        <v>83</v>
      </c>
      <c r="L146" s="16"/>
      <c r="M146" s="106" t="s">
        <v>0</v>
      </c>
      <c r="N146" s="107" t="s">
        <v>27</v>
      </c>
      <c r="O146" s="29"/>
      <c r="P146" s="108">
        <f t="shared" si="11"/>
        <v>0</v>
      </c>
      <c r="Q146" s="108">
        <v>1.83E-3</v>
      </c>
      <c r="R146" s="108">
        <f t="shared" si="12"/>
        <v>2.4705000000000001E-2</v>
      </c>
      <c r="S146" s="108">
        <v>0</v>
      </c>
      <c r="T146" s="108">
        <f t="shared" si="13"/>
        <v>0</v>
      </c>
      <c r="U146" s="109" t="s">
        <v>0</v>
      </c>
      <c r="AR146" s="110" t="s">
        <v>138</v>
      </c>
      <c r="AT146" s="110" t="s">
        <v>79</v>
      </c>
      <c r="AU146" s="110" t="s">
        <v>85</v>
      </c>
      <c r="AY146" s="7" t="s">
        <v>76</v>
      </c>
      <c r="BE146" s="111">
        <f t="shared" si="14"/>
        <v>0</v>
      </c>
      <c r="BF146" s="111">
        <f t="shared" si="15"/>
        <v>0</v>
      </c>
      <c r="BG146" s="111">
        <f t="shared" si="16"/>
        <v>0</v>
      </c>
      <c r="BH146" s="111">
        <f t="shared" si="17"/>
        <v>0</v>
      </c>
      <c r="BI146" s="111">
        <f t="shared" si="18"/>
        <v>0</v>
      </c>
      <c r="BJ146" s="7" t="s">
        <v>85</v>
      </c>
      <c r="BK146" s="112">
        <f t="shared" si="19"/>
        <v>0</v>
      </c>
      <c r="BL146" s="7" t="s">
        <v>138</v>
      </c>
      <c r="BM146" s="110" t="s">
        <v>165</v>
      </c>
    </row>
    <row r="147" spans="2:65" s="1" customFormat="1" ht="24" customHeight="1">
      <c r="B147" s="99"/>
      <c r="C147" s="100" t="s">
        <v>166</v>
      </c>
      <c r="D147" s="100" t="s">
        <v>79</v>
      </c>
      <c r="E147" s="101" t="s">
        <v>167</v>
      </c>
      <c r="F147" s="102" t="s">
        <v>168</v>
      </c>
      <c r="G147" s="103" t="s">
        <v>101</v>
      </c>
      <c r="H147" s="104">
        <v>1</v>
      </c>
      <c r="I147" s="105"/>
      <c r="J147" s="104">
        <f t="shared" si="10"/>
        <v>0</v>
      </c>
      <c r="K147" s="102" t="s">
        <v>83</v>
      </c>
      <c r="L147" s="16"/>
      <c r="M147" s="106" t="s">
        <v>0</v>
      </c>
      <c r="N147" s="107" t="s">
        <v>27</v>
      </c>
      <c r="O147" s="29"/>
      <c r="P147" s="108">
        <f t="shared" si="11"/>
        <v>0</v>
      </c>
      <c r="Q147" s="108">
        <v>1.1E-4</v>
      </c>
      <c r="R147" s="108">
        <f t="shared" si="12"/>
        <v>1.1E-4</v>
      </c>
      <c r="S147" s="108">
        <v>0</v>
      </c>
      <c r="T147" s="108">
        <f t="shared" si="13"/>
        <v>0</v>
      </c>
      <c r="U147" s="109" t="s">
        <v>0</v>
      </c>
      <c r="AR147" s="110" t="s">
        <v>138</v>
      </c>
      <c r="AT147" s="110" t="s">
        <v>79</v>
      </c>
      <c r="AU147" s="110" t="s">
        <v>85</v>
      </c>
      <c r="AY147" s="7" t="s">
        <v>76</v>
      </c>
      <c r="BE147" s="111">
        <f t="shared" si="14"/>
        <v>0</v>
      </c>
      <c r="BF147" s="111">
        <f t="shared" si="15"/>
        <v>0</v>
      </c>
      <c r="BG147" s="111">
        <f t="shared" si="16"/>
        <v>0</v>
      </c>
      <c r="BH147" s="111">
        <f t="shared" si="17"/>
        <v>0</v>
      </c>
      <c r="BI147" s="111">
        <f t="shared" si="18"/>
        <v>0</v>
      </c>
      <c r="BJ147" s="7" t="s">
        <v>85</v>
      </c>
      <c r="BK147" s="112">
        <f t="shared" si="19"/>
        <v>0</v>
      </c>
      <c r="BL147" s="7" t="s">
        <v>138</v>
      </c>
      <c r="BM147" s="110" t="s">
        <v>169</v>
      </c>
    </row>
    <row r="148" spans="2:65" s="1" customFormat="1" ht="24" customHeight="1">
      <c r="B148" s="99"/>
      <c r="C148" s="100" t="s">
        <v>4</v>
      </c>
      <c r="D148" s="100" t="s">
        <v>79</v>
      </c>
      <c r="E148" s="101" t="s">
        <v>170</v>
      </c>
      <c r="F148" s="102" t="s">
        <v>171</v>
      </c>
      <c r="G148" s="103" t="s">
        <v>156</v>
      </c>
      <c r="H148" s="104">
        <v>3.6</v>
      </c>
      <c r="I148" s="105"/>
      <c r="J148" s="104">
        <f t="shared" si="10"/>
        <v>0</v>
      </c>
      <c r="K148" s="102" t="s">
        <v>83</v>
      </c>
      <c r="L148" s="16"/>
      <c r="M148" s="106" t="s">
        <v>0</v>
      </c>
      <c r="N148" s="107" t="s">
        <v>27</v>
      </c>
      <c r="O148" s="29"/>
      <c r="P148" s="108">
        <f t="shared" si="11"/>
        <v>0</v>
      </c>
      <c r="Q148" s="108">
        <v>2.4000000000000001E-4</v>
      </c>
      <c r="R148" s="108">
        <f t="shared" si="12"/>
        <v>8.6400000000000008E-4</v>
      </c>
      <c r="S148" s="108">
        <v>0</v>
      </c>
      <c r="T148" s="108">
        <f t="shared" si="13"/>
        <v>0</v>
      </c>
      <c r="U148" s="109" t="s">
        <v>0</v>
      </c>
      <c r="AR148" s="110" t="s">
        <v>138</v>
      </c>
      <c r="AT148" s="110" t="s">
        <v>79</v>
      </c>
      <c r="AU148" s="110" t="s">
        <v>85</v>
      </c>
      <c r="AY148" s="7" t="s">
        <v>76</v>
      </c>
      <c r="BE148" s="111">
        <f t="shared" si="14"/>
        <v>0</v>
      </c>
      <c r="BF148" s="111">
        <f t="shared" si="15"/>
        <v>0</v>
      </c>
      <c r="BG148" s="111">
        <f t="shared" si="16"/>
        <v>0</v>
      </c>
      <c r="BH148" s="111">
        <f t="shared" si="17"/>
        <v>0</v>
      </c>
      <c r="BI148" s="111">
        <f t="shared" si="18"/>
        <v>0</v>
      </c>
      <c r="BJ148" s="7" t="s">
        <v>85</v>
      </c>
      <c r="BK148" s="112">
        <f t="shared" si="19"/>
        <v>0</v>
      </c>
      <c r="BL148" s="7" t="s">
        <v>138</v>
      </c>
      <c r="BM148" s="110" t="s">
        <v>172</v>
      </c>
    </row>
    <row r="149" spans="2:65" s="1" customFormat="1" ht="24" customHeight="1">
      <c r="B149" s="99"/>
      <c r="C149" s="100" t="s">
        <v>173</v>
      </c>
      <c r="D149" s="100" t="s">
        <v>79</v>
      </c>
      <c r="E149" s="101" t="s">
        <v>174</v>
      </c>
      <c r="F149" s="102" t="s">
        <v>175</v>
      </c>
      <c r="G149" s="103" t="s">
        <v>156</v>
      </c>
      <c r="H149" s="104">
        <v>3.6</v>
      </c>
      <c r="I149" s="105"/>
      <c r="J149" s="104">
        <f t="shared" si="10"/>
        <v>0</v>
      </c>
      <c r="K149" s="102" t="s">
        <v>83</v>
      </c>
      <c r="L149" s="16"/>
      <c r="M149" s="106" t="s">
        <v>0</v>
      </c>
      <c r="N149" s="107" t="s">
        <v>27</v>
      </c>
      <c r="O149" s="29"/>
      <c r="P149" s="108">
        <f t="shared" si="11"/>
        <v>0</v>
      </c>
      <c r="Q149" s="108">
        <v>0</v>
      </c>
      <c r="R149" s="108">
        <f t="shared" si="12"/>
        <v>0</v>
      </c>
      <c r="S149" s="108">
        <v>1.3500000000000001E-3</v>
      </c>
      <c r="T149" s="108">
        <f t="shared" si="13"/>
        <v>4.8600000000000006E-3</v>
      </c>
      <c r="U149" s="109" t="s">
        <v>0</v>
      </c>
      <c r="AR149" s="110" t="s">
        <v>138</v>
      </c>
      <c r="AT149" s="110" t="s">
        <v>79</v>
      </c>
      <c r="AU149" s="110" t="s">
        <v>85</v>
      </c>
      <c r="AY149" s="7" t="s">
        <v>76</v>
      </c>
      <c r="BE149" s="111">
        <f t="shared" si="14"/>
        <v>0</v>
      </c>
      <c r="BF149" s="111">
        <f t="shared" si="15"/>
        <v>0</v>
      </c>
      <c r="BG149" s="111">
        <f t="shared" si="16"/>
        <v>0</v>
      </c>
      <c r="BH149" s="111">
        <f t="shared" si="17"/>
        <v>0</v>
      </c>
      <c r="BI149" s="111">
        <f t="shared" si="18"/>
        <v>0</v>
      </c>
      <c r="BJ149" s="7" t="s">
        <v>85</v>
      </c>
      <c r="BK149" s="112">
        <f t="shared" si="19"/>
        <v>0</v>
      </c>
      <c r="BL149" s="7" t="s">
        <v>138</v>
      </c>
      <c r="BM149" s="110" t="s">
        <v>176</v>
      </c>
    </row>
    <row r="150" spans="2:65" s="1" customFormat="1" ht="24" customHeight="1">
      <c r="B150" s="99"/>
      <c r="C150" s="100" t="s">
        <v>177</v>
      </c>
      <c r="D150" s="100" t="s">
        <v>79</v>
      </c>
      <c r="E150" s="101" t="s">
        <v>178</v>
      </c>
      <c r="F150" s="102" t="s">
        <v>179</v>
      </c>
      <c r="G150" s="103" t="s">
        <v>156</v>
      </c>
      <c r="H150" s="104">
        <v>3.6</v>
      </c>
      <c r="I150" s="105"/>
      <c r="J150" s="104">
        <f t="shared" si="10"/>
        <v>0</v>
      </c>
      <c r="K150" s="102" t="s">
        <v>83</v>
      </c>
      <c r="L150" s="16"/>
      <c r="M150" s="106" t="s">
        <v>0</v>
      </c>
      <c r="N150" s="107" t="s">
        <v>27</v>
      </c>
      <c r="O150" s="29"/>
      <c r="P150" s="108">
        <f t="shared" si="11"/>
        <v>0</v>
      </c>
      <c r="Q150" s="108">
        <v>1.9599999999999999E-3</v>
      </c>
      <c r="R150" s="108">
        <f t="shared" si="12"/>
        <v>7.0559999999999998E-3</v>
      </c>
      <c r="S150" s="108">
        <v>0</v>
      </c>
      <c r="T150" s="108">
        <f t="shared" si="13"/>
        <v>0</v>
      </c>
      <c r="U150" s="109" t="s">
        <v>0</v>
      </c>
      <c r="AR150" s="110" t="s">
        <v>138</v>
      </c>
      <c r="AT150" s="110" t="s">
        <v>79</v>
      </c>
      <c r="AU150" s="110" t="s">
        <v>85</v>
      </c>
      <c r="AY150" s="7" t="s">
        <v>76</v>
      </c>
      <c r="BE150" s="111">
        <f t="shared" si="14"/>
        <v>0</v>
      </c>
      <c r="BF150" s="111">
        <f t="shared" si="15"/>
        <v>0</v>
      </c>
      <c r="BG150" s="111">
        <f t="shared" si="16"/>
        <v>0</v>
      </c>
      <c r="BH150" s="111">
        <f t="shared" si="17"/>
        <v>0</v>
      </c>
      <c r="BI150" s="111">
        <f t="shared" si="18"/>
        <v>0</v>
      </c>
      <c r="BJ150" s="7" t="s">
        <v>85</v>
      </c>
      <c r="BK150" s="112">
        <f t="shared" si="19"/>
        <v>0</v>
      </c>
      <c r="BL150" s="7" t="s">
        <v>138</v>
      </c>
      <c r="BM150" s="110" t="s">
        <v>180</v>
      </c>
    </row>
    <row r="151" spans="2:65" s="1" customFormat="1" ht="16.5" customHeight="1">
      <c r="B151" s="99"/>
      <c r="C151" s="100" t="s">
        <v>181</v>
      </c>
      <c r="D151" s="100" t="s">
        <v>79</v>
      </c>
      <c r="E151" s="101" t="s">
        <v>182</v>
      </c>
      <c r="F151" s="102" t="s">
        <v>183</v>
      </c>
      <c r="G151" s="103" t="s">
        <v>156</v>
      </c>
      <c r="H151" s="104">
        <v>12</v>
      </c>
      <c r="I151" s="105"/>
      <c r="J151" s="104">
        <f t="shared" si="10"/>
        <v>0</v>
      </c>
      <c r="K151" s="102" t="s">
        <v>83</v>
      </c>
      <c r="L151" s="16"/>
      <c r="M151" s="106" t="s">
        <v>0</v>
      </c>
      <c r="N151" s="107" t="s">
        <v>27</v>
      </c>
      <c r="O151" s="29"/>
      <c r="P151" s="108">
        <f t="shared" si="11"/>
        <v>0</v>
      </c>
      <c r="Q151" s="108">
        <v>3.5699999999999998E-3</v>
      </c>
      <c r="R151" s="108">
        <f t="shared" si="12"/>
        <v>4.2839999999999996E-2</v>
      </c>
      <c r="S151" s="108">
        <v>0</v>
      </c>
      <c r="T151" s="108">
        <f t="shared" si="13"/>
        <v>0</v>
      </c>
      <c r="U151" s="109" t="s">
        <v>0</v>
      </c>
      <c r="AR151" s="110" t="s">
        <v>138</v>
      </c>
      <c r="AT151" s="110" t="s">
        <v>79</v>
      </c>
      <c r="AU151" s="110" t="s">
        <v>85</v>
      </c>
      <c r="AY151" s="7" t="s">
        <v>76</v>
      </c>
      <c r="BE151" s="111">
        <f t="shared" si="14"/>
        <v>0</v>
      </c>
      <c r="BF151" s="111">
        <f t="shared" si="15"/>
        <v>0</v>
      </c>
      <c r="BG151" s="111">
        <f t="shared" si="16"/>
        <v>0</v>
      </c>
      <c r="BH151" s="111">
        <f t="shared" si="17"/>
        <v>0</v>
      </c>
      <c r="BI151" s="111">
        <f t="shared" si="18"/>
        <v>0</v>
      </c>
      <c r="BJ151" s="7" t="s">
        <v>85</v>
      </c>
      <c r="BK151" s="112">
        <f t="shared" si="19"/>
        <v>0</v>
      </c>
      <c r="BL151" s="7" t="s">
        <v>138</v>
      </c>
      <c r="BM151" s="110" t="s">
        <v>184</v>
      </c>
    </row>
    <row r="152" spans="2:65" s="1" customFormat="1" ht="24" customHeight="1">
      <c r="B152" s="99"/>
      <c r="C152" s="100" t="s">
        <v>185</v>
      </c>
      <c r="D152" s="100" t="s">
        <v>79</v>
      </c>
      <c r="E152" s="101" t="s">
        <v>186</v>
      </c>
      <c r="F152" s="102" t="s">
        <v>187</v>
      </c>
      <c r="G152" s="103" t="s">
        <v>116</v>
      </c>
      <c r="H152" s="104">
        <v>0.28699999999999998</v>
      </c>
      <c r="I152" s="105"/>
      <c r="J152" s="104">
        <f t="shared" si="10"/>
        <v>0</v>
      </c>
      <c r="K152" s="102" t="s">
        <v>83</v>
      </c>
      <c r="L152" s="16"/>
      <c r="M152" s="106" t="s">
        <v>0</v>
      </c>
      <c r="N152" s="107" t="s">
        <v>27</v>
      </c>
      <c r="O152" s="29"/>
      <c r="P152" s="108">
        <f t="shared" si="11"/>
        <v>0</v>
      </c>
      <c r="Q152" s="108">
        <v>0</v>
      </c>
      <c r="R152" s="108">
        <f t="shared" si="12"/>
        <v>0</v>
      </c>
      <c r="S152" s="108">
        <v>0</v>
      </c>
      <c r="T152" s="108">
        <f t="shared" si="13"/>
        <v>0</v>
      </c>
      <c r="U152" s="109" t="s">
        <v>0</v>
      </c>
      <c r="AR152" s="110" t="s">
        <v>138</v>
      </c>
      <c r="AT152" s="110" t="s">
        <v>79</v>
      </c>
      <c r="AU152" s="110" t="s">
        <v>85</v>
      </c>
      <c r="AY152" s="7" t="s">
        <v>76</v>
      </c>
      <c r="BE152" s="111">
        <f t="shared" si="14"/>
        <v>0</v>
      </c>
      <c r="BF152" s="111">
        <f t="shared" si="15"/>
        <v>0</v>
      </c>
      <c r="BG152" s="111">
        <f t="shared" si="16"/>
        <v>0</v>
      </c>
      <c r="BH152" s="111">
        <f t="shared" si="17"/>
        <v>0</v>
      </c>
      <c r="BI152" s="111">
        <f t="shared" si="18"/>
        <v>0</v>
      </c>
      <c r="BJ152" s="7" t="s">
        <v>85</v>
      </c>
      <c r="BK152" s="112">
        <f t="shared" si="19"/>
        <v>0</v>
      </c>
      <c r="BL152" s="7" t="s">
        <v>138</v>
      </c>
      <c r="BM152" s="110" t="s">
        <v>188</v>
      </c>
    </row>
    <row r="153" spans="2:65" s="1" customFormat="1" ht="24" customHeight="1">
      <c r="B153" s="99"/>
      <c r="C153" s="100" t="s">
        <v>189</v>
      </c>
      <c r="D153" s="100" t="s">
        <v>79</v>
      </c>
      <c r="E153" s="101" t="s">
        <v>190</v>
      </c>
      <c r="F153" s="102" t="s">
        <v>191</v>
      </c>
      <c r="G153" s="103" t="s">
        <v>116</v>
      </c>
      <c r="H153" s="104">
        <v>0.28699999999999998</v>
      </c>
      <c r="I153" s="105"/>
      <c r="J153" s="104">
        <f t="shared" si="10"/>
        <v>0</v>
      </c>
      <c r="K153" s="102" t="s">
        <v>83</v>
      </c>
      <c r="L153" s="16"/>
      <c r="M153" s="106" t="s">
        <v>0</v>
      </c>
      <c r="N153" s="107" t="s">
        <v>27</v>
      </c>
      <c r="O153" s="29"/>
      <c r="P153" s="108">
        <f t="shared" si="11"/>
        <v>0</v>
      </c>
      <c r="Q153" s="108">
        <v>0</v>
      </c>
      <c r="R153" s="108">
        <f t="shared" si="12"/>
        <v>0</v>
      </c>
      <c r="S153" s="108">
        <v>0</v>
      </c>
      <c r="T153" s="108">
        <f t="shared" si="13"/>
        <v>0</v>
      </c>
      <c r="U153" s="109" t="s">
        <v>0</v>
      </c>
      <c r="AR153" s="110" t="s">
        <v>138</v>
      </c>
      <c r="AT153" s="110" t="s">
        <v>79</v>
      </c>
      <c r="AU153" s="110" t="s">
        <v>85</v>
      </c>
      <c r="AY153" s="7" t="s">
        <v>76</v>
      </c>
      <c r="BE153" s="111">
        <f t="shared" si="14"/>
        <v>0</v>
      </c>
      <c r="BF153" s="111">
        <f t="shared" si="15"/>
        <v>0</v>
      </c>
      <c r="BG153" s="111">
        <f t="shared" si="16"/>
        <v>0</v>
      </c>
      <c r="BH153" s="111">
        <f t="shared" si="17"/>
        <v>0</v>
      </c>
      <c r="BI153" s="111">
        <f t="shared" si="18"/>
        <v>0</v>
      </c>
      <c r="BJ153" s="7" t="s">
        <v>85</v>
      </c>
      <c r="BK153" s="112">
        <f t="shared" si="19"/>
        <v>0</v>
      </c>
      <c r="BL153" s="7" t="s">
        <v>138</v>
      </c>
      <c r="BM153" s="110" t="s">
        <v>192</v>
      </c>
    </row>
    <row r="154" spans="2:65" s="1" customFormat="1" ht="24" customHeight="1">
      <c r="B154" s="99"/>
      <c r="C154" s="100" t="s">
        <v>193</v>
      </c>
      <c r="D154" s="100" t="s">
        <v>79</v>
      </c>
      <c r="E154" s="101" t="s">
        <v>194</v>
      </c>
      <c r="F154" s="102" t="s">
        <v>195</v>
      </c>
      <c r="G154" s="103" t="s">
        <v>116</v>
      </c>
      <c r="H154" s="104">
        <v>0.28699999999999998</v>
      </c>
      <c r="I154" s="105"/>
      <c r="J154" s="104">
        <f t="shared" si="10"/>
        <v>0</v>
      </c>
      <c r="K154" s="102" t="s">
        <v>83</v>
      </c>
      <c r="L154" s="16"/>
      <c r="M154" s="106" t="s">
        <v>0</v>
      </c>
      <c r="N154" s="107" t="s">
        <v>27</v>
      </c>
      <c r="O154" s="29"/>
      <c r="P154" s="108">
        <f t="shared" si="11"/>
        <v>0</v>
      </c>
      <c r="Q154" s="108">
        <v>0</v>
      </c>
      <c r="R154" s="108">
        <f t="shared" si="12"/>
        <v>0</v>
      </c>
      <c r="S154" s="108">
        <v>0</v>
      </c>
      <c r="T154" s="108">
        <f t="shared" si="13"/>
        <v>0</v>
      </c>
      <c r="U154" s="109" t="s">
        <v>0</v>
      </c>
      <c r="AR154" s="110" t="s">
        <v>138</v>
      </c>
      <c r="AT154" s="110" t="s">
        <v>79</v>
      </c>
      <c r="AU154" s="110" t="s">
        <v>85</v>
      </c>
      <c r="AY154" s="7" t="s">
        <v>76</v>
      </c>
      <c r="BE154" s="111">
        <f t="shared" si="14"/>
        <v>0</v>
      </c>
      <c r="BF154" s="111">
        <f t="shared" si="15"/>
        <v>0</v>
      </c>
      <c r="BG154" s="111">
        <f t="shared" si="16"/>
        <v>0</v>
      </c>
      <c r="BH154" s="111">
        <f t="shared" si="17"/>
        <v>0</v>
      </c>
      <c r="BI154" s="111">
        <f t="shared" si="18"/>
        <v>0</v>
      </c>
      <c r="BJ154" s="7" t="s">
        <v>85</v>
      </c>
      <c r="BK154" s="112">
        <f t="shared" si="19"/>
        <v>0</v>
      </c>
      <c r="BL154" s="7" t="s">
        <v>138</v>
      </c>
      <c r="BM154" s="110" t="s">
        <v>196</v>
      </c>
    </row>
    <row r="155" spans="2:65" s="6" customFormat="1" ht="22.9" customHeight="1">
      <c r="B155" s="86"/>
      <c r="D155" s="87" t="s">
        <v>43</v>
      </c>
      <c r="E155" s="97" t="s">
        <v>197</v>
      </c>
      <c r="F155" s="97" t="s">
        <v>198</v>
      </c>
      <c r="I155" s="89"/>
      <c r="J155" s="98">
        <f>BK155</f>
        <v>0</v>
      </c>
      <c r="L155" s="86"/>
      <c r="M155" s="91"/>
      <c r="N155" s="92"/>
      <c r="O155" s="92"/>
      <c r="P155" s="93">
        <f>SUM(P156:P161)</f>
        <v>0</v>
      </c>
      <c r="Q155" s="92"/>
      <c r="R155" s="93">
        <f>SUM(R156:R161)</f>
        <v>0.28307559999999998</v>
      </c>
      <c r="S155" s="92"/>
      <c r="T155" s="93">
        <f>SUM(T156:T161)</f>
        <v>0</v>
      </c>
      <c r="U155" s="94"/>
      <c r="AR155" s="87" t="s">
        <v>85</v>
      </c>
      <c r="AT155" s="95" t="s">
        <v>43</v>
      </c>
      <c r="AU155" s="95" t="s">
        <v>45</v>
      </c>
      <c r="AY155" s="87" t="s">
        <v>76</v>
      </c>
      <c r="BK155" s="96">
        <f>SUM(BK156:BK161)</f>
        <v>0</v>
      </c>
    </row>
    <row r="156" spans="2:65" s="1" customFormat="1" ht="16.5" customHeight="1">
      <c r="B156" s="99"/>
      <c r="C156" s="100" t="s">
        <v>199</v>
      </c>
      <c r="D156" s="100" t="s">
        <v>79</v>
      </c>
      <c r="E156" s="101" t="s">
        <v>200</v>
      </c>
      <c r="F156" s="102" t="s">
        <v>201</v>
      </c>
      <c r="G156" s="103" t="s">
        <v>156</v>
      </c>
      <c r="H156" s="104">
        <v>15.9</v>
      </c>
      <c r="I156" s="105"/>
      <c r="J156" s="104">
        <f t="shared" ref="J156:J161" si="20">ROUND(I156*H156,3)</f>
        <v>0</v>
      </c>
      <c r="K156" s="102" t="s">
        <v>83</v>
      </c>
      <c r="L156" s="16"/>
      <c r="M156" s="106" t="s">
        <v>0</v>
      </c>
      <c r="N156" s="107" t="s">
        <v>27</v>
      </c>
      <c r="O156" s="29"/>
      <c r="P156" s="108">
        <f t="shared" ref="P156:P161" si="21">O156*H156</f>
        <v>0</v>
      </c>
      <c r="Q156" s="108">
        <v>1.8000000000000001E-4</v>
      </c>
      <c r="R156" s="108">
        <f t="shared" ref="R156:R161" si="22">Q156*H156</f>
        <v>2.8620000000000004E-3</v>
      </c>
      <c r="S156" s="108">
        <v>0</v>
      </c>
      <c r="T156" s="108">
        <f t="shared" ref="T156:T161" si="23">S156*H156</f>
        <v>0</v>
      </c>
      <c r="U156" s="109" t="s">
        <v>0</v>
      </c>
      <c r="AR156" s="110" t="s">
        <v>138</v>
      </c>
      <c r="AT156" s="110" t="s">
        <v>79</v>
      </c>
      <c r="AU156" s="110" t="s">
        <v>85</v>
      </c>
      <c r="AY156" s="7" t="s">
        <v>76</v>
      </c>
      <c r="BE156" s="111">
        <f t="shared" ref="BE156:BE161" si="24">IF(N156="základná",J156,0)</f>
        <v>0</v>
      </c>
      <c r="BF156" s="111">
        <f t="shared" ref="BF156:BF161" si="25">IF(N156="znížená",J156,0)</f>
        <v>0</v>
      </c>
      <c r="BG156" s="111">
        <f t="shared" ref="BG156:BG161" si="26">IF(N156="zákl. prenesená",J156,0)</f>
        <v>0</v>
      </c>
      <c r="BH156" s="111">
        <f t="shared" ref="BH156:BH161" si="27">IF(N156="zníž. prenesená",J156,0)</f>
        <v>0</v>
      </c>
      <c r="BI156" s="111">
        <f t="shared" ref="BI156:BI161" si="28">IF(N156="nulová",J156,0)</f>
        <v>0</v>
      </c>
      <c r="BJ156" s="7" t="s">
        <v>85</v>
      </c>
      <c r="BK156" s="112">
        <f t="shared" ref="BK156:BK161" si="29">ROUND(I156*H156,3)</f>
        <v>0</v>
      </c>
      <c r="BL156" s="7" t="s">
        <v>138</v>
      </c>
      <c r="BM156" s="110" t="s">
        <v>202</v>
      </c>
    </row>
    <row r="157" spans="2:65" s="1" customFormat="1" ht="36" customHeight="1">
      <c r="B157" s="99"/>
      <c r="C157" s="113" t="s">
        <v>203</v>
      </c>
      <c r="D157" s="113" t="s">
        <v>91</v>
      </c>
      <c r="E157" s="114" t="s">
        <v>204</v>
      </c>
      <c r="F157" s="115" t="s">
        <v>205</v>
      </c>
      <c r="G157" s="116" t="s">
        <v>101</v>
      </c>
      <c r="H157" s="117">
        <v>3</v>
      </c>
      <c r="I157" s="118"/>
      <c r="J157" s="117">
        <f t="shared" si="20"/>
        <v>0</v>
      </c>
      <c r="K157" s="115" t="s">
        <v>83</v>
      </c>
      <c r="L157" s="119"/>
      <c r="M157" s="120" t="s">
        <v>0</v>
      </c>
      <c r="N157" s="121" t="s">
        <v>27</v>
      </c>
      <c r="O157" s="29"/>
      <c r="P157" s="108">
        <f t="shared" si="21"/>
        <v>0</v>
      </c>
      <c r="Q157" s="108">
        <v>6.5000000000000002E-2</v>
      </c>
      <c r="R157" s="108">
        <f t="shared" si="22"/>
        <v>0.19500000000000001</v>
      </c>
      <c r="S157" s="108">
        <v>0</v>
      </c>
      <c r="T157" s="108">
        <f t="shared" si="23"/>
        <v>0</v>
      </c>
      <c r="U157" s="109" t="s">
        <v>0</v>
      </c>
      <c r="AR157" s="110" t="s">
        <v>206</v>
      </c>
      <c r="AT157" s="110" t="s">
        <v>91</v>
      </c>
      <c r="AU157" s="110" t="s">
        <v>85</v>
      </c>
      <c r="AY157" s="7" t="s">
        <v>76</v>
      </c>
      <c r="BE157" s="111">
        <f t="shared" si="24"/>
        <v>0</v>
      </c>
      <c r="BF157" s="111">
        <f t="shared" si="25"/>
        <v>0</v>
      </c>
      <c r="BG157" s="111">
        <f t="shared" si="26"/>
        <v>0</v>
      </c>
      <c r="BH157" s="111">
        <f t="shared" si="27"/>
        <v>0</v>
      </c>
      <c r="BI157" s="111">
        <f t="shared" si="28"/>
        <v>0</v>
      </c>
      <c r="BJ157" s="7" t="s">
        <v>85</v>
      </c>
      <c r="BK157" s="112">
        <f t="shared" si="29"/>
        <v>0</v>
      </c>
      <c r="BL157" s="7" t="s">
        <v>138</v>
      </c>
      <c r="BM157" s="110" t="s">
        <v>207</v>
      </c>
    </row>
    <row r="158" spans="2:65" s="1" customFormat="1" ht="16.5" customHeight="1">
      <c r="B158" s="99"/>
      <c r="C158" s="100" t="s">
        <v>208</v>
      </c>
      <c r="D158" s="100" t="s">
        <v>79</v>
      </c>
      <c r="E158" s="101" t="s">
        <v>209</v>
      </c>
      <c r="F158" s="102" t="s">
        <v>210</v>
      </c>
      <c r="G158" s="103" t="s">
        <v>156</v>
      </c>
      <c r="H158" s="104">
        <v>11.68</v>
      </c>
      <c r="I158" s="105"/>
      <c r="J158" s="104">
        <f t="shared" si="20"/>
        <v>0</v>
      </c>
      <c r="K158" s="102" t="s">
        <v>83</v>
      </c>
      <c r="L158" s="16"/>
      <c r="M158" s="106" t="s">
        <v>0</v>
      </c>
      <c r="N158" s="107" t="s">
        <v>27</v>
      </c>
      <c r="O158" s="29"/>
      <c r="P158" s="108">
        <f t="shared" si="21"/>
        <v>0</v>
      </c>
      <c r="Q158" s="108">
        <v>4.2000000000000002E-4</v>
      </c>
      <c r="R158" s="108">
        <f t="shared" si="22"/>
        <v>4.9056000000000004E-3</v>
      </c>
      <c r="S158" s="108">
        <v>0</v>
      </c>
      <c r="T158" s="108">
        <f t="shared" si="23"/>
        <v>0</v>
      </c>
      <c r="U158" s="109" t="s">
        <v>0</v>
      </c>
      <c r="AR158" s="110" t="s">
        <v>138</v>
      </c>
      <c r="AT158" s="110" t="s">
        <v>79</v>
      </c>
      <c r="AU158" s="110" t="s">
        <v>85</v>
      </c>
      <c r="AY158" s="7" t="s">
        <v>76</v>
      </c>
      <c r="BE158" s="111">
        <f t="shared" si="24"/>
        <v>0</v>
      </c>
      <c r="BF158" s="111">
        <f t="shared" si="25"/>
        <v>0</v>
      </c>
      <c r="BG158" s="111">
        <f t="shared" si="26"/>
        <v>0</v>
      </c>
      <c r="BH158" s="111">
        <f t="shared" si="27"/>
        <v>0</v>
      </c>
      <c r="BI158" s="111">
        <f t="shared" si="28"/>
        <v>0</v>
      </c>
      <c r="BJ158" s="7" t="s">
        <v>85</v>
      </c>
      <c r="BK158" s="112">
        <f t="shared" si="29"/>
        <v>0</v>
      </c>
      <c r="BL158" s="7" t="s">
        <v>138</v>
      </c>
      <c r="BM158" s="110" t="s">
        <v>211</v>
      </c>
    </row>
    <row r="159" spans="2:65" s="1" customFormat="1" ht="16.5" customHeight="1">
      <c r="B159" s="99"/>
      <c r="C159" s="113" t="s">
        <v>212</v>
      </c>
      <c r="D159" s="113" t="s">
        <v>91</v>
      </c>
      <c r="E159" s="114" t="s">
        <v>213</v>
      </c>
      <c r="F159" s="115" t="s">
        <v>214</v>
      </c>
      <c r="G159" s="116" t="s">
        <v>101</v>
      </c>
      <c r="H159" s="117">
        <v>2</v>
      </c>
      <c r="I159" s="118"/>
      <c r="J159" s="117">
        <f t="shared" si="20"/>
        <v>0</v>
      </c>
      <c r="K159" s="115" t="s">
        <v>83</v>
      </c>
      <c r="L159" s="119"/>
      <c r="M159" s="120" t="s">
        <v>0</v>
      </c>
      <c r="N159" s="121" t="s">
        <v>27</v>
      </c>
      <c r="O159" s="29"/>
      <c r="P159" s="108">
        <f t="shared" si="21"/>
        <v>0</v>
      </c>
      <c r="Q159" s="108">
        <v>3.7999999999999999E-2</v>
      </c>
      <c r="R159" s="108">
        <f t="shared" si="22"/>
        <v>7.5999999999999998E-2</v>
      </c>
      <c r="S159" s="108">
        <v>0</v>
      </c>
      <c r="T159" s="108">
        <f t="shared" si="23"/>
        <v>0</v>
      </c>
      <c r="U159" s="109" t="s">
        <v>0</v>
      </c>
      <c r="AR159" s="110" t="s">
        <v>206</v>
      </c>
      <c r="AT159" s="110" t="s">
        <v>91</v>
      </c>
      <c r="AU159" s="110" t="s">
        <v>85</v>
      </c>
      <c r="AY159" s="7" t="s">
        <v>76</v>
      </c>
      <c r="BE159" s="111">
        <f t="shared" si="24"/>
        <v>0</v>
      </c>
      <c r="BF159" s="111">
        <f t="shared" si="25"/>
        <v>0</v>
      </c>
      <c r="BG159" s="111">
        <f t="shared" si="26"/>
        <v>0</v>
      </c>
      <c r="BH159" s="111">
        <f t="shared" si="27"/>
        <v>0</v>
      </c>
      <c r="BI159" s="111">
        <f t="shared" si="28"/>
        <v>0</v>
      </c>
      <c r="BJ159" s="7" t="s">
        <v>85</v>
      </c>
      <c r="BK159" s="112">
        <f t="shared" si="29"/>
        <v>0</v>
      </c>
      <c r="BL159" s="7" t="s">
        <v>138</v>
      </c>
      <c r="BM159" s="110" t="s">
        <v>215</v>
      </c>
    </row>
    <row r="160" spans="2:65" s="1" customFormat="1" ht="24" customHeight="1">
      <c r="B160" s="99"/>
      <c r="C160" s="100" t="s">
        <v>216</v>
      </c>
      <c r="D160" s="100" t="s">
        <v>79</v>
      </c>
      <c r="E160" s="101" t="s">
        <v>217</v>
      </c>
      <c r="F160" s="102" t="s">
        <v>218</v>
      </c>
      <c r="G160" s="103" t="s">
        <v>101</v>
      </c>
      <c r="H160" s="104">
        <v>3</v>
      </c>
      <c r="I160" s="105"/>
      <c r="J160" s="104">
        <f t="shared" si="20"/>
        <v>0</v>
      </c>
      <c r="K160" s="102" t="s">
        <v>83</v>
      </c>
      <c r="L160" s="16"/>
      <c r="M160" s="106" t="s">
        <v>0</v>
      </c>
      <c r="N160" s="107" t="s">
        <v>27</v>
      </c>
      <c r="O160" s="29"/>
      <c r="P160" s="108">
        <f t="shared" si="21"/>
        <v>0</v>
      </c>
      <c r="Q160" s="108">
        <v>2.5999999999999998E-4</v>
      </c>
      <c r="R160" s="108">
        <f t="shared" si="22"/>
        <v>7.7999999999999988E-4</v>
      </c>
      <c r="S160" s="108">
        <v>0</v>
      </c>
      <c r="T160" s="108">
        <f t="shared" si="23"/>
        <v>0</v>
      </c>
      <c r="U160" s="109" t="s">
        <v>0</v>
      </c>
      <c r="AR160" s="110" t="s">
        <v>138</v>
      </c>
      <c r="AT160" s="110" t="s">
        <v>79</v>
      </c>
      <c r="AU160" s="110" t="s">
        <v>85</v>
      </c>
      <c r="AY160" s="7" t="s">
        <v>76</v>
      </c>
      <c r="BE160" s="111">
        <f t="shared" si="24"/>
        <v>0</v>
      </c>
      <c r="BF160" s="111">
        <f t="shared" si="25"/>
        <v>0</v>
      </c>
      <c r="BG160" s="111">
        <f t="shared" si="26"/>
        <v>0</v>
      </c>
      <c r="BH160" s="111">
        <f t="shared" si="27"/>
        <v>0</v>
      </c>
      <c r="BI160" s="111">
        <f t="shared" si="28"/>
        <v>0</v>
      </c>
      <c r="BJ160" s="7" t="s">
        <v>85</v>
      </c>
      <c r="BK160" s="112">
        <f t="shared" si="29"/>
        <v>0</v>
      </c>
      <c r="BL160" s="7" t="s">
        <v>138</v>
      </c>
      <c r="BM160" s="110" t="s">
        <v>219</v>
      </c>
    </row>
    <row r="161" spans="2:65" s="1" customFormat="1" ht="36" customHeight="1">
      <c r="B161" s="99"/>
      <c r="C161" s="113" t="s">
        <v>206</v>
      </c>
      <c r="D161" s="113" t="s">
        <v>91</v>
      </c>
      <c r="E161" s="114" t="s">
        <v>220</v>
      </c>
      <c r="F161" s="115" t="s">
        <v>221</v>
      </c>
      <c r="G161" s="116" t="s">
        <v>156</v>
      </c>
      <c r="H161" s="117">
        <v>3.6</v>
      </c>
      <c r="I161" s="118"/>
      <c r="J161" s="117">
        <f t="shared" si="20"/>
        <v>0</v>
      </c>
      <c r="K161" s="115" t="s">
        <v>83</v>
      </c>
      <c r="L161" s="119"/>
      <c r="M161" s="120" t="s">
        <v>0</v>
      </c>
      <c r="N161" s="121" t="s">
        <v>27</v>
      </c>
      <c r="O161" s="29"/>
      <c r="P161" s="108">
        <f t="shared" si="21"/>
        <v>0</v>
      </c>
      <c r="Q161" s="108">
        <v>9.7999999999999997E-4</v>
      </c>
      <c r="R161" s="108">
        <f t="shared" si="22"/>
        <v>3.5279999999999999E-3</v>
      </c>
      <c r="S161" s="108">
        <v>0</v>
      </c>
      <c r="T161" s="108">
        <f t="shared" si="23"/>
        <v>0</v>
      </c>
      <c r="U161" s="109" t="s">
        <v>0</v>
      </c>
      <c r="AR161" s="110" t="s">
        <v>206</v>
      </c>
      <c r="AT161" s="110" t="s">
        <v>91</v>
      </c>
      <c r="AU161" s="110" t="s">
        <v>85</v>
      </c>
      <c r="AY161" s="7" t="s">
        <v>76</v>
      </c>
      <c r="BE161" s="111">
        <f t="shared" si="24"/>
        <v>0</v>
      </c>
      <c r="BF161" s="111">
        <f t="shared" si="25"/>
        <v>0</v>
      </c>
      <c r="BG161" s="111">
        <f t="shared" si="26"/>
        <v>0</v>
      </c>
      <c r="BH161" s="111">
        <f t="shared" si="27"/>
        <v>0</v>
      </c>
      <c r="BI161" s="111">
        <f t="shared" si="28"/>
        <v>0</v>
      </c>
      <c r="BJ161" s="7" t="s">
        <v>85</v>
      </c>
      <c r="BK161" s="112">
        <f t="shared" si="29"/>
        <v>0</v>
      </c>
      <c r="BL161" s="7" t="s">
        <v>138</v>
      </c>
      <c r="BM161" s="110" t="s">
        <v>222</v>
      </c>
    </row>
    <row r="162" spans="2:65" s="6" customFormat="1" ht="22.9" customHeight="1">
      <c r="B162" s="86"/>
      <c r="D162" s="87" t="s">
        <v>43</v>
      </c>
      <c r="E162" s="97" t="s">
        <v>223</v>
      </c>
      <c r="F162" s="97" t="s">
        <v>224</v>
      </c>
      <c r="I162" s="89"/>
      <c r="J162" s="98">
        <f>BK162</f>
        <v>0</v>
      </c>
      <c r="L162" s="86"/>
      <c r="M162" s="91"/>
      <c r="N162" s="92"/>
      <c r="O162" s="92"/>
      <c r="P162" s="93">
        <f>SUM(P163:P169)</f>
        <v>0</v>
      </c>
      <c r="Q162" s="92"/>
      <c r="R162" s="93">
        <f>SUM(R163:R169)</f>
        <v>0.91380415999999998</v>
      </c>
      <c r="S162" s="92"/>
      <c r="T162" s="93">
        <f>SUM(T163:T169)</f>
        <v>0</v>
      </c>
      <c r="U162" s="94"/>
      <c r="AR162" s="87" t="s">
        <v>85</v>
      </c>
      <c r="AT162" s="95" t="s">
        <v>43</v>
      </c>
      <c r="AU162" s="95" t="s">
        <v>45</v>
      </c>
      <c r="AY162" s="87" t="s">
        <v>76</v>
      </c>
      <c r="BK162" s="96">
        <f>SUM(BK163:BK169)</f>
        <v>0</v>
      </c>
    </row>
    <row r="163" spans="2:65" s="1" customFormat="1" ht="24" customHeight="1">
      <c r="B163" s="99"/>
      <c r="C163" s="100" t="s">
        <v>225</v>
      </c>
      <c r="D163" s="100" t="s">
        <v>79</v>
      </c>
      <c r="E163" s="101" t="s">
        <v>226</v>
      </c>
      <c r="F163" s="102" t="s">
        <v>227</v>
      </c>
      <c r="G163" s="103" t="s">
        <v>156</v>
      </c>
      <c r="H163" s="104">
        <v>40.200000000000003</v>
      </c>
      <c r="I163" s="105"/>
      <c r="J163" s="104">
        <f t="shared" ref="J163:J169" si="30">ROUND(I163*H163,3)</f>
        <v>0</v>
      </c>
      <c r="K163" s="102" t="s">
        <v>83</v>
      </c>
      <c r="L163" s="16"/>
      <c r="M163" s="106" t="s">
        <v>0</v>
      </c>
      <c r="N163" s="107" t="s">
        <v>27</v>
      </c>
      <c r="O163" s="29"/>
      <c r="P163" s="108">
        <f t="shared" ref="P163:P169" si="31">O163*H163</f>
        <v>0</v>
      </c>
      <c r="Q163" s="108">
        <v>3.4299999999999999E-3</v>
      </c>
      <c r="R163" s="108">
        <f t="shared" ref="R163:R169" si="32">Q163*H163</f>
        <v>0.13788600000000001</v>
      </c>
      <c r="S163" s="108">
        <v>0</v>
      </c>
      <c r="T163" s="108">
        <f t="shared" ref="T163:T169" si="33">S163*H163</f>
        <v>0</v>
      </c>
      <c r="U163" s="109" t="s">
        <v>0</v>
      </c>
      <c r="AR163" s="110" t="s">
        <v>138</v>
      </c>
      <c r="AT163" s="110" t="s">
        <v>79</v>
      </c>
      <c r="AU163" s="110" t="s">
        <v>85</v>
      </c>
      <c r="AY163" s="7" t="s">
        <v>76</v>
      </c>
      <c r="BE163" s="111">
        <f t="shared" ref="BE163:BE169" si="34">IF(N163="základná",J163,0)</f>
        <v>0</v>
      </c>
      <c r="BF163" s="111">
        <f t="shared" ref="BF163:BF169" si="35">IF(N163="znížená",J163,0)</f>
        <v>0</v>
      </c>
      <c r="BG163" s="111">
        <f t="shared" ref="BG163:BG169" si="36">IF(N163="zákl. prenesená",J163,0)</f>
        <v>0</v>
      </c>
      <c r="BH163" s="111">
        <f t="shared" ref="BH163:BH169" si="37">IF(N163="zníž. prenesená",J163,0)</f>
        <v>0</v>
      </c>
      <c r="BI163" s="111">
        <f t="shared" ref="BI163:BI169" si="38">IF(N163="nulová",J163,0)</f>
        <v>0</v>
      </c>
      <c r="BJ163" s="7" t="s">
        <v>85</v>
      </c>
      <c r="BK163" s="112">
        <f t="shared" ref="BK163:BK169" si="39">ROUND(I163*H163,3)</f>
        <v>0</v>
      </c>
      <c r="BL163" s="7" t="s">
        <v>138</v>
      </c>
      <c r="BM163" s="110" t="s">
        <v>228</v>
      </c>
    </row>
    <row r="164" spans="2:65" s="1" customFormat="1" ht="24" customHeight="1">
      <c r="B164" s="99"/>
      <c r="C164" s="113" t="s">
        <v>229</v>
      </c>
      <c r="D164" s="113" t="s">
        <v>91</v>
      </c>
      <c r="E164" s="114" t="s">
        <v>230</v>
      </c>
      <c r="F164" s="115" t="s">
        <v>231</v>
      </c>
      <c r="G164" s="116" t="s">
        <v>101</v>
      </c>
      <c r="H164" s="117">
        <v>136.68</v>
      </c>
      <c r="I164" s="118"/>
      <c r="J164" s="117">
        <f t="shared" si="30"/>
        <v>0</v>
      </c>
      <c r="K164" s="115" t="s">
        <v>83</v>
      </c>
      <c r="L164" s="119"/>
      <c r="M164" s="120" t="s">
        <v>0</v>
      </c>
      <c r="N164" s="121" t="s">
        <v>27</v>
      </c>
      <c r="O164" s="29"/>
      <c r="P164" s="108">
        <f t="shared" si="31"/>
        <v>0</v>
      </c>
      <c r="Q164" s="108">
        <v>3.5E-4</v>
      </c>
      <c r="R164" s="108">
        <f t="shared" si="32"/>
        <v>4.7837999999999999E-2</v>
      </c>
      <c r="S164" s="108">
        <v>0</v>
      </c>
      <c r="T164" s="108">
        <f t="shared" si="33"/>
        <v>0</v>
      </c>
      <c r="U164" s="109" t="s">
        <v>0</v>
      </c>
      <c r="AR164" s="110" t="s">
        <v>206</v>
      </c>
      <c r="AT164" s="110" t="s">
        <v>91</v>
      </c>
      <c r="AU164" s="110" t="s">
        <v>85</v>
      </c>
      <c r="AY164" s="7" t="s">
        <v>76</v>
      </c>
      <c r="BE164" s="111">
        <f t="shared" si="34"/>
        <v>0</v>
      </c>
      <c r="BF164" s="111">
        <f t="shared" si="35"/>
        <v>0</v>
      </c>
      <c r="BG164" s="111">
        <f t="shared" si="36"/>
        <v>0</v>
      </c>
      <c r="BH164" s="111">
        <f t="shared" si="37"/>
        <v>0</v>
      </c>
      <c r="BI164" s="111">
        <f t="shared" si="38"/>
        <v>0</v>
      </c>
      <c r="BJ164" s="7" t="s">
        <v>85</v>
      </c>
      <c r="BK164" s="112">
        <f t="shared" si="39"/>
        <v>0</v>
      </c>
      <c r="BL164" s="7" t="s">
        <v>138</v>
      </c>
      <c r="BM164" s="110" t="s">
        <v>232</v>
      </c>
    </row>
    <row r="165" spans="2:65" s="1" customFormat="1" ht="24" customHeight="1">
      <c r="B165" s="99"/>
      <c r="C165" s="100" t="s">
        <v>233</v>
      </c>
      <c r="D165" s="100" t="s">
        <v>79</v>
      </c>
      <c r="E165" s="101" t="s">
        <v>234</v>
      </c>
      <c r="F165" s="102" t="s">
        <v>235</v>
      </c>
      <c r="G165" s="103" t="s">
        <v>82</v>
      </c>
      <c r="H165" s="104">
        <v>49.14</v>
      </c>
      <c r="I165" s="105"/>
      <c r="J165" s="104">
        <f t="shared" si="30"/>
        <v>0</v>
      </c>
      <c r="K165" s="102" t="s">
        <v>83</v>
      </c>
      <c r="L165" s="16"/>
      <c r="M165" s="106" t="s">
        <v>0</v>
      </c>
      <c r="N165" s="107" t="s">
        <v>27</v>
      </c>
      <c r="O165" s="29"/>
      <c r="P165" s="108">
        <f t="shared" si="31"/>
        <v>0</v>
      </c>
      <c r="Q165" s="108">
        <v>3.2699999999999999E-3</v>
      </c>
      <c r="R165" s="108">
        <f t="shared" si="32"/>
        <v>0.16068779999999999</v>
      </c>
      <c r="S165" s="108">
        <v>0</v>
      </c>
      <c r="T165" s="108">
        <f t="shared" si="33"/>
        <v>0</v>
      </c>
      <c r="U165" s="109" t="s">
        <v>0</v>
      </c>
      <c r="AR165" s="110" t="s">
        <v>138</v>
      </c>
      <c r="AT165" s="110" t="s">
        <v>79</v>
      </c>
      <c r="AU165" s="110" t="s">
        <v>85</v>
      </c>
      <c r="AY165" s="7" t="s">
        <v>76</v>
      </c>
      <c r="BE165" s="111">
        <f t="shared" si="34"/>
        <v>0</v>
      </c>
      <c r="BF165" s="111">
        <f t="shared" si="35"/>
        <v>0</v>
      </c>
      <c r="BG165" s="111">
        <f t="shared" si="36"/>
        <v>0</v>
      </c>
      <c r="BH165" s="111">
        <f t="shared" si="37"/>
        <v>0</v>
      </c>
      <c r="BI165" s="111">
        <f t="shared" si="38"/>
        <v>0</v>
      </c>
      <c r="BJ165" s="7" t="s">
        <v>85</v>
      </c>
      <c r="BK165" s="112">
        <f t="shared" si="39"/>
        <v>0</v>
      </c>
      <c r="BL165" s="7" t="s">
        <v>138</v>
      </c>
      <c r="BM165" s="110" t="s">
        <v>236</v>
      </c>
    </row>
    <row r="166" spans="2:65" s="1" customFormat="1" ht="24" customHeight="1">
      <c r="B166" s="99"/>
      <c r="C166" s="113" t="s">
        <v>237</v>
      </c>
      <c r="D166" s="113" t="s">
        <v>91</v>
      </c>
      <c r="E166" s="114" t="s">
        <v>238</v>
      </c>
      <c r="F166" s="115" t="s">
        <v>239</v>
      </c>
      <c r="G166" s="116" t="s">
        <v>82</v>
      </c>
      <c r="H166" s="117">
        <v>50.122999999999998</v>
      </c>
      <c r="I166" s="118"/>
      <c r="J166" s="117">
        <f t="shared" si="30"/>
        <v>0</v>
      </c>
      <c r="K166" s="115" t="s">
        <v>83</v>
      </c>
      <c r="L166" s="119"/>
      <c r="M166" s="120" t="s">
        <v>0</v>
      </c>
      <c r="N166" s="121" t="s">
        <v>27</v>
      </c>
      <c r="O166" s="29"/>
      <c r="P166" s="108">
        <f t="shared" si="31"/>
        <v>0</v>
      </c>
      <c r="Q166" s="108">
        <v>1.132E-2</v>
      </c>
      <c r="R166" s="108">
        <f t="shared" si="32"/>
        <v>0.56739235999999993</v>
      </c>
      <c r="S166" s="108">
        <v>0</v>
      </c>
      <c r="T166" s="108">
        <f t="shared" si="33"/>
        <v>0</v>
      </c>
      <c r="U166" s="109" t="s">
        <v>0</v>
      </c>
      <c r="AR166" s="110" t="s">
        <v>206</v>
      </c>
      <c r="AT166" s="110" t="s">
        <v>91</v>
      </c>
      <c r="AU166" s="110" t="s">
        <v>85</v>
      </c>
      <c r="AY166" s="7" t="s">
        <v>76</v>
      </c>
      <c r="BE166" s="111">
        <f t="shared" si="34"/>
        <v>0</v>
      </c>
      <c r="BF166" s="111">
        <f t="shared" si="35"/>
        <v>0</v>
      </c>
      <c r="BG166" s="111">
        <f t="shared" si="36"/>
        <v>0</v>
      </c>
      <c r="BH166" s="111">
        <f t="shared" si="37"/>
        <v>0</v>
      </c>
      <c r="BI166" s="111">
        <f t="shared" si="38"/>
        <v>0</v>
      </c>
      <c r="BJ166" s="7" t="s">
        <v>85</v>
      </c>
      <c r="BK166" s="112">
        <f t="shared" si="39"/>
        <v>0</v>
      </c>
      <c r="BL166" s="7" t="s">
        <v>138</v>
      </c>
      <c r="BM166" s="110" t="s">
        <v>240</v>
      </c>
    </row>
    <row r="167" spans="2:65" s="1" customFormat="1" ht="24" customHeight="1">
      <c r="B167" s="99"/>
      <c r="C167" s="100" t="s">
        <v>241</v>
      </c>
      <c r="D167" s="100" t="s">
        <v>79</v>
      </c>
      <c r="E167" s="101" t="s">
        <v>242</v>
      </c>
      <c r="F167" s="102" t="s">
        <v>243</v>
      </c>
      <c r="G167" s="103" t="s">
        <v>116</v>
      </c>
      <c r="H167" s="104">
        <v>0.91400000000000003</v>
      </c>
      <c r="I167" s="105"/>
      <c r="J167" s="104">
        <f t="shared" si="30"/>
        <v>0</v>
      </c>
      <c r="K167" s="102" t="s">
        <v>83</v>
      </c>
      <c r="L167" s="16"/>
      <c r="M167" s="106" t="s">
        <v>0</v>
      </c>
      <c r="N167" s="107" t="s">
        <v>27</v>
      </c>
      <c r="O167" s="29"/>
      <c r="P167" s="108">
        <f t="shared" si="31"/>
        <v>0</v>
      </c>
      <c r="Q167" s="108">
        <v>0</v>
      </c>
      <c r="R167" s="108">
        <f t="shared" si="32"/>
        <v>0</v>
      </c>
      <c r="S167" s="108">
        <v>0</v>
      </c>
      <c r="T167" s="108">
        <f t="shared" si="33"/>
        <v>0</v>
      </c>
      <c r="U167" s="109" t="s">
        <v>0</v>
      </c>
      <c r="AR167" s="110" t="s">
        <v>138</v>
      </c>
      <c r="AT167" s="110" t="s">
        <v>79</v>
      </c>
      <c r="AU167" s="110" t="s">
        <v>85</v>
      </c>
      <c r="AY167" s="7" t="s">
        <v>76</v>
      </c>
      <c r="BE167" s="111">
        <f t="shared" si="34"/>
        <v>0</v>
      </c>
      <c r="BF167" s="111">
        <f t="shared" si="35"/>
        <v>0</v>
      </c>
      <c r="BG167" s="111">
        <f t="shared" si="36"/>
        <v>0</v>
      </c>
      <c r="BH167" s="111">
        <f t="shared" si="37"/>
        <v>0</v>
      </c>
      <c r="BI167" s="111">
        <f t="shared" si="38"/>
        <v>0</v>
      </c>
      <c r="BJ167" s="7" t="s">
        <v>85</v>
      </c>
      <c r="BK167" s="112">
        <f t="shared" si="39"/>
        <v>0</v>
      </c>
      <c r="BL167" s="7" t="s">
        <v>138</v>
      </c>
      <c r="BM167" s="110" t="s">
        <v>244</v>
      </c>
    </row>
    <row r="168" spans="2:65" s="1" customFormat="1" ht="24" customHeight="1">
      <c r="B168" s="99"/>
      <c r="C168" s="100" t="s">
        <v>245</v>
      </c>
      <c r="D168" s="100" t="s">
        <v>79</v>
      </c>
      <c r="E168" s="101" t="s">
        <v>246</v>
      </c>
      <c r="F168" s="102" t="s">
        <v>247</v>
      </c>
      <c r="G168" s="103" t="s">
        <v>116</v>
      </c>
      <c r="H168" s="104">
        <v>0.91400000000000003</v>
      </c>
      <c r="I168" s="105"/>
      <c r="J168" s="104">
        <f t="shared" si="30"/>
        <v>0</v>
      </c>
      <c r="K168" s="102" t="s">
        <v>83</v>
      </c>
      <c r="L168" s="16"/>
      <c r="M168" s="106" t="s">
        <v>0</v>
      </c>
      <c r="N168" s="107" t="s">
        <v>27</v>
      </c>
      <c r="O168" s="29"/>
      <c r="P168" s="108">
        <f t="shared" si="31"/>
        <v>0</v>
      </c>
      <c r="Q168" s="108">
        <v>0</v>
      </c>
      <c r="R168" s="108">
        <f t="shared" si="32"/>
        <v>0</v>
      </c>
      <c r="S168" s="108">
        <v>0</v>
      </c>
      <c r="T168" s="108">
        <f t="shared" si="33"/>
        <v>0</v>
      </c>
      <c r="U168" s="109" t="s">
        <v>0</v>
      </c>
      <c r="AR168" s="110" t="s">
        <v>138</v>
      </c>
      <c r="AT168" s="110" t="s">
        <v>79</v>
      </c>
      <c r="AU168" s="110" t="s">
        <v>85</v>
      </c>
      <c r="AY168" s="7" t="s">
        <v>76</v>
      </c>
      <c r="BE168" s="111">
        <f t="shared" si="34"/>
        <v>0</v>
      </c>
      <c r="BF168" s="111">
        <f t="shared" si="35"/>
        <v>0</v>
      </c>
      <c r="BG168" s="111">
        <f t="shared" si="36"/>
        <v>0</v>
      </c>
      <c r="BH168" s="111">
        <f t="shared" si="37"/>
        <v>0</v>
      </c>
      <c r="BI168" s="111">
        <f t="shared" si="38"/>
        <v>0</v>
      </c>
      <c r="BJ168" s="7" t="s">
        <v>85</v>
      </c>
      <c r="BK168" s="112">
        <f t="shared" si="39"/>
        <v>0</v>
      </c>
      <c r="BL168" s="7" t="s">
        <v>138</v>
      </c>
      <c r="BM168" s="110" t="s">
        <v>248</v>
      </c>
    </row>
    <row r="169" spans="2:65" s="1" customFormat="1" ht="24" customHeight="1">
      <c r="B169" s="99"/>
      <c r="C169" s="100" t="s">
        <v>249</v>
      </c>
      <c r="D169" s="100" t="s">
        <v>79</v>
      </c>
      <c r="E169" s="101" t="s">
        <v>250</v>
      </c>
      <c r="F169" s="102" t="s">
        <v>251</v>
      </c>
      <c r="G169" s="103" t="s">
        <v>116</v>
      </c>
      <c r="H169" s="104">
        <v>0.91400000000000003</v>
      </c>
      <c r="I169" s="105"/>
      <c r="J169" s="104">
        <f t="shared" si="30"/>
        <v>0</v>
      </c>
      <c r="K169" s="102" t="s">
        <v>83</v>
      </c>
      <c r="L169" s="16"/>
      <c r="M169" s="122" t="s">
        <v>0</v>
      </c>
      <c r="N169" s="123" t="s">
        <v>27</v>
      </c>
      <c r="O169" s="124"/>
      <c r="P169" s="125">
        <f t="shared" si="31"/>
        <v>0</v>
      </c>
      <c r="Q169" s="125">
        <v>0</v>
      </c>
      <c r="R169" s="125">
        <f t="shared" si="32"/>
        <v>0</v>
      </c>
      <c r="S169" s="125">
        <v>0</v>
      </c>
      <c r="T169" s="125">
        <f t="shared" si="33"/>
        <v>0</v>
      </c>
      <c r="U169" s="126" t="s">
        <v>0</v>
      </c>
      <c r="AR169" s="110" t="s">
        <v>138</v>
      </c>
      <c r="AT169" s="110" t="s">
        <v>79</v>
      </c>
      <c r="AU169" s="110" t="s">
        <v>85</v>
      </c>
      <c r="AY169" s="7" t="s">
        <v>76</v>
      </c>
      <c r="BE169" s="111">
        <f t="shared" si="34"/>
        <v>0</v>
      </c>
      <c r="BF169" s="111">
        <f t="shared" si="35"/>
        <v>0</v>
      </c>
      <c r="BG169" s="111">
        <f t="shared" si="36"/>
        <v>0</v>
      </c>
      <c r="BH169" s="111">
        <f t="shared" si="37"/>
        <v>0</v>
      </c>
      <c r="BI169" s="111">
        <f t="shared" si="38"/>
        <v>0</v>
      </c>
      <c r="BJ169" s="7" t="s">
        <v>85</v>
      </c>
      <c r="BK169" s="112">
        <f t="shared" si="39"/>
        <v>0</v>
      </c>
      <c r="BL169" s="7" t="s">
        <v>138</v>
      </c>
      <c r="BM169" s="110" t="s">
        <v>252</v>
      </c>
    </row>
    <row r="170" spans="2:65" s="1" customFormat="1" ht="6.95" customHeight="1">
      <c r="B170" s="22"/>
      <c r="C170" s="23"/>
      <c r="D170" s="23"/>
      <c r="E170" s="23"/>
      <c r="F170" s="23"/>
      <c r="G170" s="23"/>
      <c r="H170" s="23"/>
      <c r="I170" s="61"/>
      <c r="J170" s="23"/>
      <c r="K170" s="23"/>
      <c r="L170" s="16"/>
    </row>
  </sheetData>
  <autoFilter ref="C120:K169"/>
  <mergeCells count="6">
    <mergeCell ref="E113:H113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20190225 - Oprava priesto...</vt:lpstr>
      <vt:lpstr>'20190225 - Oprava priesto...'!Názvy_tisku</vt:lpstr>
      <vt:lpstr>'20190225 - Oprava priesto...'!Oblast_tisku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Lenovo-PC\Jaroslav</dc:creator>
  <cp:lastModifiedBy>Jaroslav</cp:lastModifiedBy>
  <dcterms:created xsi:type="dcterms:W3CDTF">2019-05-28T12:23:29Z</dcterms:created>
  <dcterms:modified xsi:type="dcterms:W3CDTF">2019-05-28T12:26:38Z</dcterms:modified>
</cp:coreProperties>
</file>